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andr\Desktop\"/>
    </mc:Choice>
  </mc:AlternateContent>
  <bookViews>
    <workbookView xWindow="0" yWindow="0" windowWidth="12225" windowHeight="4905"/>
  </bookViews>
  <sheets>
    <sheet name="Athlete" sheetId="1" r:id="rId1"/>
  </sheets>
  <calcPr calcId="0"/>
</workbook>
</file>

<file path=xl/calcChain.xml><?xml version="1.0" encoding="utf-8"?>
<calcChain xmlns="http://schemas.openxmlformats.org/spreadsheetml/2006/main">
  <c r="B293" i="1" l="1"/>
  <c r="B72" i="1"/>
  <c r="B122" i="1"/>
  <c r="B123" i="1"/>
  <c r="B124" i="1"/>
  <c r="B445" i="1"/>
  <c r="B320" i="1"/>
  <c r="B34" i="1"/>
  <c r="B347" i="1"/>
  <c r="B265" i="1"/>
  <c r="B446" i="1"/>
  <c r="B268" i="1"/>
  <c r="B48" i="1"/>
  <c r="B415" i="1"/>
  <c r="B35" i="1"/>
  <c r="B298" i="1"/>
  <c r="B36" i="1"/>
  <c r="B73" i="1"/>
  <c r="B125" i="1"/>
  <c r="B2" i="1"/>
  <c r="B126" i="1"/>
  <c r="B49" i="1"/>
  <c r="B50" i="1"/>
  <c r="B321" i="1"/>
  <c r="B127" i="1"/>
  <c r="B37" i="1"/>
  <c r="B128" i="1"/>
  <c r="B348" i="1"/>
  <c r="B129" i="1"/>
  <c r="B51" i="1"/>
  <c r="B322" i="1"/>
  <c r="B416" i="1"/>
  <c r="B130" i="1"/>
  <c r="B349" i="1"/>
  <c r="B442" i="1"/>
  <c r="B3" i="1"/>
  <c r="B269" i="1"/>
  <c r="B462" i="1"/>
  <c r="B270" i="1"/>
  <c r="B74" i="1"/>
  <c r="B131" i="1"/>
  <c r="B266" i="1"/>
  <c r="B132" i="1"/>
  <c r="B350" i="1"/>
  <c r="B395" i="1"/>
  <c r="B299" i="1"/>
  <c r="B133" i="1"/>
  <c r="B134" i="1"/>
  <c r="B52" i="1"/>
  <c r="B135" i="1"/>
  <c r="B136" i="1"/>
  <c r="B271" i="1"/>
  <c r="B137" i="1"/>
  <c r="B138" i="1"/>
  <c r="B351" i="1"/>
  <c r="B139" i="1"/>
  <c r="B140" i="1"/>
  <c r="B141" i="1"/>
  <c r="B75" i="1"/>
  <c r="B323" i="1"/>
  <c r="B396" i="1"/>
  <c r="B447" i="1"/>
  <c r="B324" i="1"/>
  <c r="B142" i="1"/>
  <c r="B53" i="1"/>
  <c r="B352" i="1"/>
  <c r="B4" i="1"/>
  <c r="B294" i="1"/>
  <c r="B143" i="1"/>
  <c r="B144" i="1"/>
  <c r="B5" i="1"/>
  <c r="B145" i="1"/>
  <c r="B146" i="1"/>
  <c r="B314" i="1"/>
  <c r="B448" i="1"/>
  <c r="B38" i="1"/>
  <c r="B272" i="1"/>
  <c r="B325" i="1"/>
  <c r="B353" i="1"/>
  <c r="B76" i="1"/>
  <c r="B300" i="1"/>
  <c r="B148" i="1"/>
  <c r="B147" i="1"/>
  <c r="B354" i="1"/>
  <c r="B149" i="1"/>
  <c r="B77" i="1"/>
  <c r="B150" i="1"/>
  <c r="B78" i="1"/>
  <c r="B151" i="1"/>
  <c r="B79" i="1"/>
  <c r="B397" i="1"/>
  <c r="B54" i="1"/>
  <c r="B273" i="1"/>
  <c r="B26" i="1"/>
  <c r="B6" i="1"/>
  <c r="B152" i="1"/>
  <c r="B153" i="1"/>
  <c r="B154" i="1"/>
  <c r="B449" i="1"/>
  <c r="B7" i="1"/>
  <c r="B80" i="1"/>
  <c r="B155" i="1"/>
  <c r="B274" i="1"/>
  <c r="B81" i="1"/>
  <c r="B156" i="1"/>
  <c r="B27" i="1"/>
  <c r="B82" i="1"/>
  <c r="B83" i="1"/>
  <c r="B398" i="1"/>
  <c r="B55" i="1"/>
  <c r="B84" i="1"/>
  <c r="B301" i="1"/>
  <c r="B157" i="1"/>
  <c r="B158" i="1"/>
  <c r="B159" i="1"/>
  <c r="B275" i="1"/>
  <c r="B417" i="1"/>
  <c r="B85" i="1"/>
  <c r="B340" i="1"/>
  <c r="B460" i="1"/>
  <c r="B160" i="1"/>
  <c r="B418" i="1"/>
  <c r="B161" i="1"/>
  <c r="B86" i="1"/>
  <c r="B399" i="1"/>
  <c r="B346" i="1"/>
  <c r="B162" i="1"/>
  <c r="B163" i="1"/>
  <c r="B164" i="1"/>
  <c r="B419" i="1"/>
  <c r="B8" i="1"/>
  <c r="B87" i="1"/>
  <c r="B9" i="1"/>
  <c r="B165" i="1"/>
  <c r="B276" i="1"/>
  <c r="B355" i="1"/>
  <c r="B400" i="1"/>
  <c r="B166" i="1"/>
  <c r="B167" i="1"/>
  <c r="B88" i="1"/>
  <c r="B302" i="1"/>
  <c r="B356" i="1"/>
  <c r="B168" i="1"/>
  <c r="B39" i="1"/>
  <c r="B169" i="1"/>
  <c r="B311" i="1"/>
  <c r="B326" i="1"/>
  <c r="B327" i="1"/>
  <c r="B401" i="1"/>
  <c r="B170" i="1"/>
  <c r="B420" i="1"/>
  <c r="B295" i="1"/>
  <c r="B171" i="1"/>
  <c r="B357" i="1"/>
  <c r="B10" i="1"/>
  <c r="B32" i="1"/>
  <c r="B40" i="1"/>
  <c r="B277" i="1"/>
  <c r="B421" i="1"/>
  <c r="B11" i="1"/>
  <c r="B172" i="1"/>
  <c r="B56" i="1"/>
  <c r="B173" i="1"/>
  <c r="B422" i="1"/>
  <c r="B174" i="1"/>
  <c r="B175" i="1"/>
  <c r="B358" i="1"/>
  <c r="B176" i="1"/>
  <c r="B278" i="1"/>
  <c r="B423" i="1"/>
  <c r="B89" i="1"/>
  <c r="B312" i="1"/>
  <c r="B23" i="1"/>
  <c r="B359" i="1"/>
  <c r="B177" i="1"/>
  <c r="B279" i="1"/>
  <c r="B360" i="1"/>
  <c r="B178" i="1"/>
  <c r="B280" i="1"/>
  <c r="B402" i="1"/>
  <c r="B179" i="1"/>
  <c r="B180" i="1"/>
  <c r="B181" i="1"/>
  <c r="B57" i="1"/>
  <c r="B41" i="1"/>
  <c r="B12" i="1"/>
  <c r="B182" i="1"/>
  <c r="B13" i="1"/>
  <c r="B183" i="1"/>
  <c r="B424" i="1"/>
  <c r="B281" i="1"/>
  <c r="B403" i="1"/>
  <c r="B184" i="1"/>
  <c r="B282" i="1"/>
  <c r="B185" i="1"/>
  <c r="B90" i="1"/>
  <c r="B186" i="1"/>
  <c r="B303" i="1"/>
  <c r="B187" i="1"/>
  <c r="B188" i="1"/>
  <c r="B425" i="1"/>
  <c r="B58" i="1"/>
  <c r="B361" i="1"/>
  <c r="B404" i="1"/>
  <c r="B189" i="1"/>
  <c r="B190" i="1"/>
  <c r="B191" i="1"/>
  <c r="B426" i="1"/>
  <c r="B59" i="1"/>
  <c r="B91" i="1"/>
  <c r="B427" i="1"/>
  <c r="B192" i="1"/>
  <c r="B405" i="1"/>
  <c r="B428" i="1"/>
  <c r="B328" i="1"/>
  <c r="B193" i="1"/>
  <c r="B194" i="1"/>
  <c r="B92" i="1"/>
  <c r="B93" i="1"/>
  <c r="B42" i="1"/>
  <c r="B195" i="1"/>
  <c r="B362" i="1"/>
  <c r="B196" i="1"/>
  <c r="B30" i="1"/>
  <c r="B450" i="1"/>
  <c r="B197" i="1"/>
  <c r="B43" i="1"/>
  <c r="B283" i="1"/>
  <c r="B304" i="1"/>
  <c r="B296" i="1"/>
  <c r="B94" i="1"/>
  <c r="B198" i="1"/>
  <c r="B95" i="1"/>
  <c r="B60" i="1"/>
  <c r="B121" i="1"/>
  <c r="B315" i="1"/>
  <c r="B363" i="1"/>
  <c r="B96" i="1"/>
  <c r="B439" i="1"/>
  <c r="B429" i="1"/>
  <c r="B430" i="1"/>
  <c r="B97" i="1"/>
  <c r="B431" i="1"/>
  <c r="B341" i="1"/>
  <c r="B305" i="1"/>
  <c r="B432" i="1"/>
  <c r="B199" i="1"/>
  <c r="B200" i="1"/>
  <c r="B406" i="1"/>
  <c r="B407" i="1"/>
  <c r="B201" i="1"/>
  <c r="B364" i="1"/>
  <c r="B451" i="1"/>
  <c r="B306" i="1"/>
  <c r="B202" i="1"/>
  <c r="B203" i="1"/>
  <c r="B98" i="1"/>
  <c r="B99" i="1"/>
  <c r="B365" i="1"/>
  <c r="B366" i="1"/>
  <c r="B408" i="1"/>
  <c r="B100" i="1"/>
  <c r="B367" i="1"/>
  <c r="B61" i="1"/>
  <c r="B204" i="1"/>
  <c r="B205" i="1"/>
  <c r="B284" i="1"/>
  <c r="B307" i="1"/>
  <c r="B308" i="1"/>
  <c r="B62" i="1"/>
  <c r="B368" i="1"/>
  <c r="B433" i="1"/>
  <c r="B369" i="1"/>
  <c r="B452" i="1"/>
  <c r="B44" i="1"/>
  <c r="B206" i="1"/>
  <c r="B263" i="1"/>
  <c r="B370" i="1"/>
  <c r="B14" i="1"/>
  <c r="B207" i="1"/>
  <c r="B208" i="1"/>
  <c r="B329" i="1"/>
  <c r="B209" i="1"/>
  <c r="B267" i="1"/>
  <c r="B330" i="1"/>
  <c r="B210" i="1"/>
  <c r="B24" i="1"/>
  <c r="B316" i="1"/>
  <c r="B371" i="1"/>
  <c r="B211" i="1"/>
  <c r="B212" i="1"/>
  <c r="B409" i="1"/>
  <c r="B331" i="1"/>
  <c r="B317" i="1"/>
  <c r="B458" i="1"/>
  <c r="B213" i="1"/>
  <c r="B214" i="1"/>
  <c r="B215" i="1"/>
  <c r="B216" i="1"/>
  <c r="B342" i="1"/>
  <c r="B15" i="1"/>
  <c r="B217" i="1"/>
  <c r="B285" i="1"/>
  <c r="B218" i="1"/>
  <c r="B219" i="1"/>
  <c r="B372" i="1"/>
  <c r="B101" i="1"/>
  <c r="B453" i="1"/>
  <c r="B102" i="1"/>
  <c r="B373" i="1"/>
  <c r="B286" i="1"/>
  <c r="B297" i="1"/>
  <c r="B220" i="1"/>
  <c r="B221" i="1"/>
  <c r="B374" i="1"/>
  <c r="B287" i="1"/>
  <c r="B29" i="1"/>
  <c r="B28" i="1"/>
  <c r="B222" i="1"/>
  <c r="B223" i="1"/>
  <c r="B224" i="1"/>
  <c r="B264" i="1"/>
  <c r="B225" i="1"/>
  <c r="B434" i="1"/>
  <c r="B63" i="1"/>
  <c r="B375" i="1"/>
  <c r="B410" i="1"/>
  <c r="B64" i="1"/>
  <c r="B318" i="1"/>
  <c r="B226" i="1"/>
  <c r="B227" i="1"/>
  <c r="B443" i="1"/>
  <c r="B411" i="1"/>
  <c r="B103" i="1"/>
  <c r="B313" i="1"/>
  <c r="B343" i="1"/>
  <c r="B104" i="1"/>
  <c r="B16" i="1"/>
  <c r="B454" i="1"/>
  <c r="B332" i="1"/>
  <c r="B228" i="1"/>
  <c r="B376" i="1"/>
  <c r="B229" i="1"/>
  <c r="B230" i="1"/>
  <c r="B377" i="1"/>
  <c r="B231" i="1"/>
  <c r="B232" i="1"/>
  <c r="B65" i="1"/>
  <c r="B105" i="1"/>
  <c r="B106" i="1"/>
  <c r="B107" i="1"/>
  <c r="B233" i="1"/>
  <c r="B17" i="1"/>
  <c r="B108" i="1"/>
  <c r="B66" i="1"/>
  <c r="B234" i="1"/>
  <c r="B25" i="1"/>
  <c r="B18" i="1"/>
  <c r="B235" i="1"/>
  <c r="B19" i="1"/>
  <c r="B109" i="1"/>
  <c r="B378" i="1"/>
  <c r="B333" i="1"/>
  <c r="B20" i="1"/>
  <c r="B236" i="1"/>
  <c r="B237" i="1"/>
  <c r="B238" i="1"/>
  <c r="B239" i="1"/>
  <c r="B110" i="1"/>
  <c r="B334" i="1"/>
  <c r="B67" i="1"/>
  <c r="B435" i="1"/>
  <c r="B111" i="1"/>
  <c r="B288" i="1"/>
  <c r="B33" i="1"/>
  <c r="B240" i="1"/>
  <c r="B379" i="1"/>
  <c r="B45" i="1"/>
  <c r="B335" i="1"/>
  <c r="B289" i="1"/>
  <c r="B380" i="1"/>
  <c r="B112" i="1"/>
  <c r="B241" i="1"/>
  <c r="B46" i="1"/>
  <c r="B412" i="1"/>
  <c r="B309" i="1"/>
  <c r="B336" i="1"/>
  <c r="B242" i="1"/>
  <c r="B381" i="1"/>
  <c r="B459" i="1"/>
  <c r="B382" i="1"/>
  <c r="B113" i="1"/>
  <c r="B455" i="1"/>
  <c r="B383" i="1"/>
  <c r="B68" i="1"/>
  <c r="B114" i="1"/>
  <c r="B243" i="1"/>
  <c r="B440" i="1"/>
  <c r="B115" i="1"/>
  <c r="B244" i="1"/>
  <c r="B245" i="1"/>
  <c r="B461" i="1"/>
  <c r="B344" i="1"/>
  <c r="B246" i="1"/>
  <c r="B116" i="1"/>
  <c r="B21" i="1"/>
  <c r="B337" i="1"/>
  <c r="B338" i="1"/>
  <c r="B413" i="1"/>
  <c r="B247" i="1"/>
  <c r="B117" i="1"/>
  <c r="B319" i="1"/>
  <c r="B384" i="1"/>
  <c r="B248" i="1"/>
  <c r="B249" i="1"/>
  <c r="B414" i="1"/>
  <c r="B310" i="1"/>
  <c r="B385" i="1"/>
  <c r="B250" i="1"/>
  <c r="B118" i="1"/>
  <c r="B464" i="1"/>
  <c r="B290" i="1"/>
  <c r="B119" i="1"/>
  <c r="B291" i="1"/>
  <c r="B120" i="1"/>
  <c r="B386" i="1"/>
  <c r="B69" i="1"/>
  <c r="B251" i="1"/>
  <c r="B387" i="1"/>
  <c r="B441" i="1"/>
  <c r="B436" i="1"/>
  <c r="B252" i="1"/>
  <c r="B345" i="1"/>
  <c r="B70" i="1"/>
  <c r="B253" i="1"/>
  <c r="B31" i="1"/>
  <c r="B463" i="1"/>
  <c r="B254" i="1"/>
  <c r="B255" i="1"/>
  <c r="B22" i="1"/>
  <c r="B388" i="1"/>
  <c r="B390" i="1"/>
  <c r="B389" i="1"/>
  <c r="B256" i="1"/>
  <c r="B71" i="1"/>
  <c r="B391" i="1"/>
  <c r="B292" i="1"/>
  <c r="B47" i="1"/>
  <c r="B437" i="1"/>
  <c r="B339" i="1"/>
  <c r="B257" i="1"/>
  <c r="B456" i="1"/>
  <c r="B258" i="1"/>
  <c r="B392" i="1"/>
  <c r="B457" i="1"/>
  <c r="B259" i="1"/>
  <c r="B393" i="1"/>
  <c r="B394" i="1"/>
  <c r="B260" i="1"/>
  <c r="B444" i="1"/>
  <c r="B438" i="1"/>
  <c r="B261" i="1"/>
  <c r="B262" i="1"/>
</calcChain>
</file>

<file path=xl/sharedStrings.xml><?xml version="1.0" encoding="utf-8"?>
<sst xmlns="http://schemas.openxmlformats.org/spreadsheetml/2006/main" count="3643" uniqueCount="740">
  <si>
    <t>Активный</t>
  </si>
  <si>
    <t>Код СБР</t>
  </si>
  <si>
    <t>Фамилия</t>
  </si>
  <si>
    <t>Имя</t>
  </si>
  <si>
    <t>Категория</t>
  </si>
  <si>
    <t>Регион</t>
  </si>
  <si>
    <t>Регион (3-х буквенное название)</t>
  </si>
  <si>
    <t>Клуб</t>
  </si>
  <si>
    <t>Разряд</t>
  </si>
  <si>
    <t>Дата рождения</t>
  </si>
  <si>
    <t>Год рождения</t>
  </si>
  <si>
    <t xml:space="preserve"> </t>
  </si>
  <si>
    <t>Абрамов</t>
  </si>
  <si>
    <t>Иван</t>
  </si>
  <si>
    <t>Юноши 14-15 лет</t>
  </si>
  <si>
    <t>Республика Алтай</t>
  </si>
  <si>
    <t>АЛР</t>
  </si>
  <si>
    <t>Горно-Алтайск, МБОУ ДОД "ДЮСШ г. Горно-Алтайска"</t>
  </si>
  <si>
    <t>1 разряд</t>
  </si>
  <si>
    <t>Сергей</t>
  </si>
  <si>
    <t>Юноши 16-17 лет</t>
  </si>
  <si>
    <t>Московская область</t>
  </si>
  <si>
    <t>МОС</t>
  </si>
  <si>
    <t>г. Старая Купавна, МБУ "ФСК "Труд"</t>
  </si>
  <si>
    <t>Авдонин</t>
  </si>
  <si>
    <t>Максим</t>
  </si>
  <si>
    <t>Новосибирская область</t>
  </si>
  <si>
    <t>НВС</t>
  </si>
  <si>
    <t>Новосибирск, ГАУ НСО "ЦСП по биатлону"</t>
  </si>
  <si>
    <t>Адамов</t>
  </si>
  <si>
    <t>Антон</t>
  </si>
  <si>
    <t>Игорь</t>
  </si>
  <si>
    <t>Акимов</t>
  </si>
  <si>
    <t>Данил</t>
  </si>
  <si>
    <t>ХМАО-Югра</t>
  </si>
  <si>
    <t>ХАН</t>
  </si>
  <si>
    <t>Ханты-Мансийск, БУ "СШОР"</t>
  </si>
  <si>
    <t>Аксенова</t>
  </si>
  <si>
    <t>Алена</t>
  </si>
  <si>
    <t>Девушки 16-17 лет</t>
  </si>
  <si>
    <t>Санкт-Петербург</t>
  </si>
  <si>
    <t>СПБ</t>
  </si>
  <si>
    <t>Санкт-Петербург, ДЮСШ Красногвардейского района</t>
  </si>
  <si>
    <t>Алеев</t>
  </si>
  <si>
    <t>Валерий</t>
  </si>
  <si>
    <t>Юноши 18-19 лет</t>
  </si>
  <si>
    <t>Красноярский край</t>
  </si>
  <si>
    <t>КРК</t>
  </si>
  <si>
    <t>Дивногорск, ДКИОР</t>
  </si>
  <si>
    <t>Алексеева</t>
  </si>
  <si>
    <t>Александра</t>
  </si>
  <si>
    <t>Девушки 18-19 лет</t>
  </si>
  <si>
    <t>Свердловская область</t>
  </si>
  <si>
    <t>СВЕ</t>
  </si>
  <si>
    <t>Екатеринбург, ДЮСШ В-Исетский</t>
  </si>
  <si>
    <t>Алексешникова</t>
  </si>
  <si>
    <t>Женщины</t>
  </si>
  <si>
    <t>Новосибирская область - Кемеровская область</t>
  </si>
  <si>
    <t>Новосибирск, ГАУ НСО "ЦСП по биатлону", ЦСКА</t>
  </si>
  <si>
    <t>КМС</t>
  </si>
  <si>
    <t>Алтухов</t>
  </si>
  <si>
    <t>Никита</t>
  </si>
  <si>
    <t>Амирбеков</t>
  </si>
  <si>
    <t>Артем</t>
  </si>
  <si>
    <t>Пермский край</t>
  </si>
  <si>
    <t>ПЕР</t>
  </si>
  <si>
    <t>Пермь, КГАОУ ДО "СДЮСШОР "Старт", Динамо</t>
  </si>
  <si>
    <t>Андрианова</t>
  </si>
  <si>
    <t>Екатерина</t>
  </si>
  <si>
    <t>Москва</t>
  </si>
  <si>
    <t>МСК</t>
  </si>
  <si>
    <t>Москва, ГБУ "СШ №102" Москомспорта</t>
  </si>
  <si>
    <t>Аникин</t>
  </si>
  <si>
    <t>Томская область </t>
  </si>
  <si>
    <t>ТОМ</t>
  </si>
  <si>
    <t>Северск, ДЮСШ им. Л.Егоровой</t>
  </si>
  <si>
    <t>Анисимов</t>
  </si>
  <si>
    <t>Анкудинова</t>
  </si>
  <si>
    <t>Елена</t>
  </si>
  <si>
    <t>Республика Башкортостан</t>
  </si>
  <si>
    <t>БАШ</t>
  </si>
  <si>
    <t>Уфа, ГБУ СШОР РБ</t>
  </si>
  <si>
    <t>МС</t>
  </si>
  <si>
    <t>Анохина</t>
  </si>
  <si>
    <t>Яна</t>
  </si>
  <si>
    <t>Антонов</t>
  </si>
  <si>
    <t>Ярослав</t>
  </si>
  <si>
    <t>д. Головино, ГБУ МО "СДЮСШОР "ИСТИНА"</t>
  </si>
  <si>
    <t>Апанасенко</t>
  </si>
  <si>
    <t>Денис</t>
  </si>
  <si>
    <t>Аплеухин</t>
  </si>
  <si>
    <t>Мужчины</t>
  </si>
  <si>
    <t>Алтайский край</t>
  </si>
  <si>
    <t>АЛТ</t>
  </si>
  <si>
    <t>Барнаул, АКУОР</t>
  </si>
  <si>
    <t>Арканов</t>
  </si>
  <si>
    <t>Егор</t>
  </si>
  <si>
    <t>Астахов</t>
  </si>
  <si>
    <t>Семён</t>
  </si>
  <si>
    <t>Аулов</t>
  </si>
  <si>
    <t>Алексей</t>
  </si>
  <si>
    <t>Афанасьев</t>
  </si>
  <si>
    <t>Санкт-Петербург, СДЮСШОР №3 Калининского района</t>
  </si>
  <si>
    <t>Бабичев</t>
  </si>
  <si>
    <t>Виталий</t>
  </si>
  <si>
    <t>Бабкин</t>
  </si>
  <si>
    <t>Владислав</t>
  </si>
  <si>
    <t>Юниоры</t>
  </si>
  <si>
    <t>Красноярск, Академия биатлона</t>
  </si>
  <si>
    <t>Бабушкина</t>
  </si>
  <si>
    <t>Бажин</t>
  </si>
  <si>
    <t>Кирилл</t>
  </si>
  <si>
    <t>Екатеринбург, УОР №1</t>
  </si>
  <si>
    <t>Бапанова</t>
  </si>
  <si>
    <t>Асель</t>
  </si>
  <si>
    <t>Юниорки</t>
  </si>
  <si>
    <t>Барабанов</t>
  </si>
  <si>
    <t>Михаил</t>
  </si>
  <si>
    <t>Барковская</t>
  </si>
  <si>
    <t>Анастасия</t>
  </si>
  <si>
    <t>Баулин</t>
  </si>
  <si>
    <t>Томск, СШОР Н. Барановой</t>
  </si>
  <si>
    <t>Бахур</t>
  </si>
  <si>
    <t>Полина</t>
  </si>
  <si>
    <t>Башкиров</t>
  </si>
  <si>
    <t>Новоуральск, НФ УОР № 1</t>
  </si>
  <si>
    <t>Удмуртская Республика</t>
  </si>
  <si>
    <t>УДМ</t>
  </si>
  <si>
    <t>Ижевск, БУ УР "ССШОР по биатлону"</t>
  </si>
  <si>
    <t>Безверхов</t>
  </si>
  <si>
    <t>Захар</t>
  </si>
  <si>
    <t>Заринск, МАУ «Спорт»</t>
  </si>
  <si>
    <t>Бектуганов</t>
  </si>
  <si>
    <t>Александр</t>
  </si>
  <si>
    <t>Пермь, КГАОУ ДО "СДЮСШОР "Старт"</t>
  </si>
  <si>
    <t>Белов</t>
  </si>
  <si>
    <t>Чувашская Республика</t>
  </si>
  <si>
    <t>ЧУВ</t>
  </si>
  <si>
    <t>Чебоксары, БУ "СШОР №2" Минспорта Чувашии</t>
  </si>
  <si>
    <t>Павел</t>
  </si>
  <si>
    <t>2 разряд</t>
  </si>
  <si>
    <t>Беркмуш-Антипов</t>
  </si>
  <si>
    <t>Андрей</t>
  </si>
  <si>
    <t>г. Протвино, ГБУ МО "СДЮСШОР "ИСТИНА"</t>
  </si>
  <si>
    <t>Бессонов</t>
  </si>
  <si>
    <t>Дмитрий</t>
  </si>
  <si>
    <t>Бикташева</t>
  </si>
  <si>
    <t>Лейсан</t>
  </si>
  <si>
    <t>Новосибирская область - Республика Мордовия</t>
  </si>
  <si>
    <t>Бобовский</t>
  </si>
  <si>
    <t>Бондаренко</t>
  </si>
  <si>
    <t>Всеволод</t>
  </si>
  <si>
    <t>Борисова</t>
  </si>
  <si>
    <t>Смоленская область</t>
  </si>
  <si>
    <t>СМО</t>
  </si>
  <si>
    <t>Вязьма, МБУ ДО ДЮСШ</t>
  </si>
  <si>
    <t>Брода</t>
  </si>
  <si>
    <t>Брунгард</t>
  </si>
  <si>
    <t>Владимир</t>
  </si>
  <si>
    <t>Бубенщиков</t>
  </si>
  <si>
    <t>Илья</t>
  </si>
  <si>
    <t>Булеков</t>
  </si>
  <si>
    <t>Петр</t>
  </si>
  <si>
    <t>Бунчук</t>
  </si>
  <si>
    <t>Буртасов</t>
  </si>
  <si>
    <t>Новосибирск, ГАУ НСО "ЦСП по биатлону", ВС РФ</t>
  </si>
  <si>
    <t>МСМК</t>
  </si>
  <si>
    <t>Варган</t>
  </si>
  <si>
    <t>Добрянка, КГАОУ ДО "СДЮСШОР "Старт", Динамо</t>
  </si>
  <si>
    <t>Василенко</t>
  </si>
  <si>
    <t>Евгений</t>
  </si>
  <si>
    <t>Васильев</t>
  </si>
  <si>
    <t>Вегнер</t>
  </si>
  <si>
    <t>Мария</t>
  </si>
  <si>
    <t>Великосельский</t>
  </si>
  <si>
    <t>Веприк</t>
  </si>
  <si>
    <t>Вивденко</t>
  </si>
  <si>
    <t>Алёна</t>
  </si>
  <si>
    <t>Павловский Посад, МУДО ДЮСШ г.Павловский Посад</t>
  </si>
  <si>
    <t>Вилюнов</t>
  </si>
  <si>
    <t>Винокуров</t>
  </si>
  <si>
    <t>Смоленск, СОГБУ СШОР «Юность России»</t>
  </si>
  <si>
    <t>Виров</t>
  </si>
  <si>
    <t>Висневская</t>
  </si>
  <si>
    <t>Дарья</t>
  </si>
  <si>
    <t>Власенкова</t>
  </si>
  <si>
    <t>Ульяна</t>
  </si>
  <si>
    <t>Воловей</t>
  </si>
  <si>
    <t>Воронина</t>
  </si>
  <si>
    <t>Тамара</t>
  </si>
  <si>
    <t>Воротников</t>
  </si>
  <si>
    <t>Степан</t>
  </si>
  <si>
    <t>Востриков</t>
  </si>
  <si>
    <t>Вязникова</t>
  </si>
  <si>
    <t>Гаврилкин</t>
  </si>
  <si>
    <t>Тимофей</t>
  </si>
  <si>
    <t>Гавричкина</t>
  </si>
  <si>
    <t>Гаевая</t>
  </si>
  <si>
    <t>Гаевой</t>
  </si>
  <si>
    <t>Галиева</t>
  </si>
  <si>
    <t>Алина</t>
  </si>
  <si>
    <t>Республика Татарстан</t>
  </si>
  <si>
    <t>ТАТ</t>
  </si>
  <si>
    <t>Казань, ГАУ ЦСП МДМ и С РТ</t>
  </si>
  <si>
    <t>Гатаулин</t>
  </si>
  <si>
    <t>Ислам</t>
  </si>
  <si>
    <t>Гейст</t>
  </si>
  <si>
    <t>Дивногорск, Академия биатлона</t>
  </si>
  <si>
    <t>Гилёва</t>
  </si>
  <si>
    <t>Чайковский, КГАОУ ДО "СДЮСШОР "Старт"</t>
  </si>
  <si>
    <t>Глазовский</t>
  </si>
  <si>
    <t>Матвей</t>
  </si>
  <si>
    <t>Глазырина</t>
  </si>
  <si>
    <t>Екатеринбург, ЦСП СО, Динамо</t>
  </si>
  <si>
    <t>Гломаздов</t>
  </si>
  <si>
    <t>Родион</t>
  </si>
  <si>
    <t>Голиков</t>
  </si>
  <si>
    <t>Уфа, ГБУ СШОР РБ, Динамо</t>
  </si>
  <si>
    <t>Головачев</t>
  </si>
  <si>
    <t>Гольдин</t>
  </si>
  <si>
    <t>Гольцверт</t>
  </si>
  <si>
    <t>Николай</t>
  </si>
  <si>
    <t>Гончарова</t>
  </si>
  <si>
    <t>п/о Путилково, ГБУ МО "ЦОВС"</t>
  </si>
  <si>
    <t>Горбачев</t>
  </si>
  <si>
    <t>Данила</t>
  </si>
  <si>
    <t>Гореева</t>
  </si>
  <si>
    <t>г. Павловский Посад, ГБУ МО "ЦОВС"</t>
  </si>
  <si>
    <t>Гостяев</t>
  </si>
  <si>
    <t>Грисюк</t>
  </si>
  <si>
    <t>Гришкова</t>
  </si>
  <si>
    <t>Валерия</t>
  </si>
  <si>
    <t>Гришук</t>
  </si>
  <si>
    <t>Арсений</t>
  </si>
  <si>
    <t>Громова</t>
  </si>
  <si>
    <t>Громоздов</t>
  </si>
  <si>
    <t>Забайкальский край</t>
  </si>
  <si>
    <t>ЗАБ</t>
  </si>
  <si>
    <t>Чита, ГБУ "СШОР по биатлону" Забайкальского края</t>
  </si>
  <si>
    <t>Гурова</t>
  </si>
  <si>
    <t>Гущина</t>
  </si>
  <si>
    <t>Давыдов</t>
  </si>
  <si>
    <t>Данилов</t>
  </si>
  <si>
    <t>Дворников</t>
  </si>
  <si>
    <t>Демченко</t>
  </si>
  <si>
    <t>Дергачев</t>
  </si>
  <si>
    <t>Пушкино, КДЮСШ им А.Елизарова</t>
  </si>
  <si>
    <t>Деревнина</t>
  </si>
  <si>
    <t>Деревянных</t>
  </si>
  <si>
    <t>Деюшин</t>
  </si>
  <si>
    <t>Дикарев</t>
  </si>
  <si>
    <t>Днепровский</t>
  </si>
  <si>
    <t>Роман</t>
  </si>
  <si>
    <t>Додонов</t>
  </si>
  <si>
    <t>Химки, КДЮСШ им А.Елизарова</t>
  </si>
  <si>
    <t>Доскалов</t>
  </si>
  <si>
    <t>Дропаш</t>
  </si>
  <si>
    <t>Другалев</t>
  </si>
  <si>
    <t>Дулина</t>
  </si>
  <si>
    <t>Дундуков</t>
  </si>
  <si>
    <t>Дыкин</t>
  </si>
  <si>
    <t>Виктор</t>
  </si>
  <si>
    <t>Дюжева</t>
  </si>
  <si>
    <t>Кира</t>
  </si>
  <si>
    <t>Евсюнина</t>
  </si>
  <si>
    <t>Егоров</t>
  </si>
  <si>
    <t>Пермь, МАУ ДО "СДЮШОР "Летающий лыжник"</t>
  </si>
  <si>
    <t>Емельянова</t>
  </si>
  <si>
    <t>Виктория</t>
  </si>
  <si>
    <t>Томск, СДЮШОР</t>
  </si>
  <si>
    <t>Ермолаев</t>
  </si>
  <si>
    <t>Пушкино, ГБУ МО "ЦОВС"</t>
  </si>
  <si>
    <t>Есаян</t>
  </si>
  <si>
    <t>Кристина</t>
  </si>
  <si>
    <t>Саратовская область</t>
  </si>
  <si>
    <t>САР</t>
  </si>
  <si>
    <t>Балаково, МАУ ДО ДЮСШ "Юность"</t>
  </si>
  <si>
    <t>Ефремова</t>
  </si>
  <si>
    <t>Елизавета</t>
  </si>
  <si>
    <t>Челябинская область</t>
  </si>
  <si>
    <t>ЧЕЛ</t>
  </si>
  <si>
    <t>Челябинск, МБУДО КДЮСШ «Металлург-спорт», Динамо</t>
  </si>
  <si>
    <t>Жалюк</t>
  </si>
  <si>
    <t>Жарков</t>
  </si>
  <si>
    <t>Железнюк</t>
  </si>
  <si>
    <t>Ангелина</t>
  </si>
  <si>
    <t>Жидких</t>
  </si>
  <si>
    <t>Жилин</t>
  </si>
  <si>
    <t>Смоленск, МБУ ДО "ДЮСШ-№4"</t>
  </si>
  <si>
    <t>Жуков</t>
  </si>
  <si>
    <t>Сахалинская область</t>
  </si>
  <si>
    <t>САХ</t>
  </si>
  <si>
    <t>Томари, МБУ ДО ДЮСШ</t>
  </si>
  <si>
    <t>Журавлёв</t>
  </si>
  <si>
    <t>Журков</t>
  </si>
  <si>
    <t>Зайрулин</t>
  </si>
  <si>
    <t>Зайцев</t>
  </si>
  <si>
    <t>Северск, ДЮСШ им. Л.Егоровой, Динамо</t>
  </si>
  <si>
    <t>Замаруев</t>
  </si>
  <si>
    <t>Заозеров</t>
  </si>
  <si>
    <t>Заречный</t>
  </si>
  <si>
    <t>Зверева</t>
  </si>
  <si>
    <t>Татьяна</t>
  </si>
  <si>
    <t>Зелютин</t>
  </si>
  <si>
    <t>Новоуральск, ДЮСШ №4</t>
  </si>
  <si>
    <t>Зенова</t>
  </si>
  <si>
    <t>Гагарин, МБОУ ДОД ДЮСШ №-1</t>
  </si>
  <si>
    <t>Зимаева</t>
  </si>
  <si>
    <t>Наталья</t>
  </si>
  <si>
    <t>Зинцов</t>
  </si>
  <si>
    <t>Зотов</t>
  </si>
  <si>
    <t>Зотова</t>
  </si>
  <si>
    <t>Екатеринбург, ДЮСШ В-Исетский, Динамо</t>
  </si>
  <si>
    <t>Иванов</t>
  </si>
  <si>
    <t>Республика Башкортостан - Саратовская область</t>
  </si>
  <si>
    <t>Санкт-Петербург, ШВСМ по ЗВС</t>
  </si>
  <si>
    <t>Иванова</t>
  </si>
  <si>
    <t>Анна</t>
  </si>
  <si>
    <t>Амина</t>
  </si>
  <si>
    <t>Софья</t>
  </si>
  <si>
    <t>Ильин</t>
  </si>
  <si>
    <t>Иродов</t>
  </si>
  <si>
    <t>Горно-Алтайск, АОУ ДОД РА "СДЮШ по ЗВС"</t>
  </si>
  <si>
    <t>Ирулик</t>
  </si>
  <si>
    <t>Казакевич</t>
  </si>
  <si>
    <t>Ирина</t>
  </si>
  <si>
    <t>Казаков</t>
  </si>
  <si>
    <t>Кемеровская область</t>
  </si>
  <si>
    <t>КЕМ</t>
  </si>
  <si>
    <t>Кемерово, ГБФСУ КО "СШОР по зимним видам спорта"</t>
  </si>
  <si>
    <t>Казанцев</t>
  </si>
  <si>
    <t>Казымов</t>
  </si>
  <si>
    <t>Кайлин</t>
  </si>
  <si>
    <t>Томск, ТГАСУ</t>
  </si>
  <si>
    <t>Калинин</t>
  </si>
  <si>
    <t>Калмагоров</t>
  </si>
  <si>
    <t>Калугина</t>
  </si>
  <si>
    <t>Ксения</t>
  </si>
  <si>
    <t>Камаева</t>
  </si>
  <si>
    <t>Канаков</t>
  </si>
  <si>
    <t>Капранова</t>
  </si>
  <si>
    <t>Каримов</t>
  </si>
  <si>
    <t>Даниил</t>
  </si>
  <si>
    <t>Карнаухов</t>
  </si>
  <si>
    <t>Карнаухова</t>
  </si>
  <si>
    <t>Карпович</t>
  </si>
  <si>
    <t>Катышева</t>
  </si>
  <si>
    <t>Евгения</t>
  </si>
  <si>
    <t>Квитко</t>
  </si>
  <si>
    <t>Республика Карелия</t>
  </si>
  <si>
    <t>КАР</t>
  </si>
  <si>
    <t>Петрозаводск, ГБУ РК "РСШОР"</t>
  </si>
  <si>
    <t>Киреев</t>
  </si>
  <si>
    <t>Вологодская область</t>
  </si>
  <si>
    <t>ВЛГ</t>
  </si>
  <si>
    <t>г. Сокол, БОУ ДОД СМР ДЮСШ №1 "Сухона"</t>
  </si>
  <si>
    <t>Кирсанова</t>
  </si>
  <si>
    <t>Антонина</t>
  </si>
  <si>
    <t>Кирюхин</t>
  </si>
  <si>
    <t>Киселев</t>
  </si>
  <si>
    <t>Клевцова</t>
  </si>
  <si>
    <t>Клепиков</t>
  </si>
  <si>
    <t>Вадим</t>
  </si>
  <si>
    <t>Клячин</t>
  </si>
  <si>
    <t>Чайковский, КГАОУ ДО "СДЮСШОР "Старт", ВС РФ</t>
  </si>
  <si>
    <t>Ковалев</t>
  </si>
  <si>
    <t>Ковалёв</t>
  </si>
  <si>
    <t>Коваленко</t>
  </si>
  <si>
    <t>Кожемякин</t>
  </si>
  <si>
    <t>Кожуханцева</t>
  </si>
  <si>
    <t>Евдокия</t>
  </si>
  <si>
    <t>Козак</t>
  </si>
  <si>
    <t>Козулина</t>
  </si>
  <si>
    <t>Койков</t>
  </si>
  <si>
    <t>Кокорин</t>
  </si>
  <si>
    <t>Коломина</t>
  </si>
  <si>
    <t>Колотов</t>
  </si>
  <si>
    <t>Конечных</t>
  </si>
  <si>
    <t>Конищев</t>
  </si>
  <si>
    <t>Федор</t>
  </si>
  <si>
    <t>Копелов</t>
  </si>
  <si>
    <t>Корлыханов</t>
  </si>
  <si>
    <t>Корнекшева</t>
  </si>
  <si>
    <t>Светлана</t>
  </si>
  <si>
    <t>Протвино, МАУ ДОД ДЮСШ-2</t>
  </si>
  <si>
    <t>Коровин</t>
  </si>
  <si>
    <t>Коротков</t>
  </si>
  <si>
    <t>Корх</t>
  </si>
  <si>
    <t>Косачёв</t>
  </si>
  <si>
    <t>Костюнина</t>
  </si>
  <si>
    <t>Котова</t>
  </si>
  <si>
    <t>Инна</t>
  </si>
  <si>
    <t>Котовщикова</t>
  </si>
  <si>
    <t>Новоуральск, ЦСП СО</t>
  </si>
  <si>
    <t>Кошелев</t>
  </si>
  <si>
    <t>Кретов</t>
  </si>
  <si>
    <t>Кретова</t>
  </si>
  <si>
    <t>Кудряшов</t>
  </si>
  <si>
    <t>Кузнецов</t>
  </si>
  <si>
    <t>Георгий</t>
  </si>
  <si>
    <t>Кузьмина</t>
  </si>
  <si>
    <t>Кузьминых</t>
  </si>
  <si>
    <t>Кулешов</t>
  </si>
  <si>
    <t>Кулешова</t>
  </si>
  <si>
    <t>Кунеш</t>
  </si>
  <si>
    <t>Куприянова</t>
  </si>
  <si>
    <t>Куренков</t>
  </si>
  <si>
    <t>Курятникова</t>
  </si>
  <si>
    <t>Кускова</t>
  </si>
  <si>
    <t>Павловский Посад, ГБУ МО "ЦОВС"</t>
  </si>
  <si>
    <t>Кустиков</t>
  </si>
  <si>
    <t>Красноярск, СДЮСШОР «Сибиряк»</t>
  </si>
  <si>
    <t>Кутузов</t>
  </si>
  <si>
    <t>Константин</t>
  </si>
  <si>
    <t>Лапихин</t>
  </si>
  <si>
    <t>Ларионов</t>
  </si>
  <si>
    <t>Лебедев</t>
  </si>
  <si>
    <t>Ивановская область</t>
  </si>
  <si>
    <t>ИВА</t>
  </si>
  <si>
    <t>Кинешма, ДЮСШ «Звездный» г.о. Кинешма</t>
  </si>
  <si>
    <t>Левин</t>
  </si>
  <si>
    <t>Ленькова</t>
  </si>
  <si>
    <t>Новосибирск, ГАУ НСО "ЦСП по биатлону", Динамо</t>
  </si>
  <si>
    <t>Лесков</t>
  </si>
  <si>
    <t>Артур</t>
  </si>
  <si>
    <t>Красноярск, ДКИОР</t>
  </si>
  <si>
    <t>Лобанова</t>
  </si>
  <si>
    <t>Юлия</t>
  </si>
  <si>
    <t>Лобова</t>
  </si>
  <si>
    <t>Лорей</t>
  </si>
  <si>
    <t>Лосева</t>
  </si>
  <si>
    <t>Лоцманова</t>
  </si>
  <si>
    <t>Лукин</t>
  </si>
  <si>
    <t>Лунева</t>
  </si>
  <si>
    <t>Лунина</t>
  </si>
  <si>
    <t>Мурманская область</t>
  </si>
  <si>
    <t>МУР</t>
  </si>
  <si>
    <t>Мурманск, МАУ СШОР №3</t>
  </si>
  <si>
    <t>Любченко</t>
  </si>
  <si>
    <t>Казань, ГБПОУ "КазУОР"</t>
  </si>
  <si>
    <t>Макаров</t>
  </si>
  <si>
    <t>Максименко</t>
  </si>
  <si>
    <t>Максимцов</t>
  </si>
  <si>
    <t>Томская область  - Новосибирская область</t>
  </si>
  <si>
    <t>Малинин</t>
  </si>
  <si>
    <t>Малышев</t>
  </si>
  <si>
    <t>Малышкина</t>
  </si>
  <si>
    <t>Мартынова</t>
  </si>
  <si>
    <t>Марусин</t>
  </si>
  <si>
    <t>Саратов, МУДО "СДЮСШОР № 3" г. Саратова</t>
  </si>
  <si>
    <t>Махмутзянов</t>
  </si>
  <si>
    <t>Эмиль</t>
  </si>
  <si>
    <t>Машковцев</t>
  </si>
  <si>
    <t>Медведева</t>
  </si>
  <si>
    <t>Мелихов</t>
  </si>
  <si>
    <t>Мельников</t>
  </si>
  <si>
    <t>Смоленск, СОГБУ "ЦСП спортивных сборных команд Смоленской области"</t>
  </si>
  <si>
    <t>Метеля</t>
  </si>
  <si>
    <t>Девушки 14-15 лет</t>
  </si>
  <si>
    <t>Метликина</t>
  </si>
  <si>
    <t>Миронова</t>
  </si>
  <si>
    <t>Митин</t>
  </si>
  <si>
    <t>Станислав</t>
  </si>
  <si>
    <t>Михайлов</t>
  </si>
  <si>
    <t>Валентин</t>
  </si>
  <si>
    <t>Мицура</t>
  </si>
  <si>
    <t>Моисеева</t>
  </si>
  <si>
    <t>д. Головино, ГБУ МО "ЦОВС"</t>
  </si>
  <si>
    <t>Молчанова</t>
  </si>
  <si>
    <t>Моргунов</t>
  </si>
  <si>
    <t>Моренков</t>
  </si>
  <si>
    <t>Мороз</t>
  </si>
  <si>
    <t>Морозов</t>
  </si>
  <si>
    <t>Муленок</t>
  </si>
  <si>
    <t>Муралеева</t>
  </si>
  <si>
    <t>Мурзагалеев</t>
  </si>
  <si>
    <t>Темирлан</t>
  </si>
  <si>
    <t>Муслимова</t>
  </si>
  <si>
    <t>Мустафина</t>
  </si>
  <si>
    <t>Эвелина</t>
  </si>
  <si>
    <t>Мягков</t>
  </si>
  <si>
    <t>Нагорный</t>
  </si>
  <si>
    <t>Надеева</t>
  </si>
  <si>
    <t>Лариса</t>
  </si>
  <si>
    <t>Новоуральск, ЦСП СО, Динамо</t>
  </si>
  <si>
    <t>Насотович</t>
  </si>
  <si>
    <t>Наумов</t>
  </si>
  <si>
    <t>Наумова</t>
  </si>
  <si>
    <t>Новосибирск, ГАУ НСО "ЦСП по биатлону", Локомотив</t>
  </si>
  <si>
    <t>Неверов</t>
  </si>
  <si>
    <t>Новосибирская область - Алтайский край</t>
  </si>
  <si>
    <t>Некрасова</t>
  </si>
  <si>
    <t>Немич</t>
  </si>
  <si>
    <t>Нечкасова</t>
  </si>
  <si>
    <t>Галина</t>
  </si>
  <si>
    <t>Никитенко</t>
  </si>
  <si>
    <t>Никитин</t>
  </si>
  <si>
    <t>Никифоров</t>
  </si>
  <si>
    <t>Никулина</t>
  </si>
  <si>
    <t>Новиков</t>
  </si>
  <si>
    <t>Новоженина</t>
  </si>
  <si>
    <t>Новожилов</t>
  </si>
  <si>
    <t>Артём</t>
  </si>
  <si>
    <t>д. Кудринская, МБУ ФКиС "ЦЕНТР ПОДГОТОВКИ ЛЫЖНИКОВ И БИАТЛОНИСТОВ" ВМР</t>
  </si>
  <si>
    <t>Нугманова</t>
  </si>
  <si>
    <t>Гулия</t>
  </si>
  <si>
    <t>Обрезков</t>
  </si>
  <si>
    <t>Одинаев</t>
  </si>
  <si>
    <t>Рустам</t>
  </si>
  <si>
    <t>Орешков</t>
  </si>
  <si>
    <t>Орлов</t>
  </si>
  <si>
    <t>Осокин</t>
  </si>
  <si>
    <t>Санкт-Петербург, СДЮСШОР по лыжным гонкам</t>
  </si>
  <si>
    <t>Отлетаева</t>
  </si>
  <si>
    <t>Павлов</t>
  </si>
  <si>
    <t>ХМАО-Югра - Алтайский край</t>
  </si>
  <si>
    <t>Сургутский район, БУ ХМАО - Югры "ЦСПСКЮ", ЦСКА</t>
  </si>
  <si>
    <t>Павлова</t>
  </si>
  <si>
    <t>Пангин</t>
  </si>
  <si>
    <t>Панкова</t>
  </si>
  <si>
    <t>Панов</t>
  </si>
  <si>
    <t>Пантелеев</t>
  </si>
  <si>
    <t>Ребриха, ДЮСШ</t>
  </si>
  <si>
    <t>Панфилова</t>
  </si>
  <si>
    <t>Панчихин</t>
  </si>
  <si>
    <t>Максимилиан</t>
  </si>
  <si>
    <t>Парычев</t>
  </si>
  <si>
    <t>Пастухова</t>
  </si>
  <si>
    <t>Пашихин</t>
  </si>
  <si>
    <t>Пашуто</t>
  </si>
  <si>
    <t>Перепелятников</t>
  </si>
  <si>
    <t>Першиков</t>
  </si>
  <si>
    <t>Петрова</t>
  </si>
  <si>
    <t>Любовь</t>
  </si>
  <si>
    <t>Пирогов</t>
  </si>
  <si>
    <t>Добрянка, Добрянская ДЮСШ, Динамо</t>
  </si>
  <si>
    <t>Плахотнюк</t>
  </si>
  <si>
    <t>Глеб</t>
  </si>
  <si>
    <t>Плотников</t>
  </si>
  <si>
    <t>Плюснин</t>
  </si>
  <si>
    <t>Плюснина</t>
  </si>
  <si>
    <t>Новоуральск, СК "Кедр" НГО</t>
  </si>
  <si>
    <t>Пляскин</t>
  </si>
  <si>
    <t>Вячеслав</t>
  </si>
  <si>
    <t>Полежакин</t>
  </si>
  <si>
    <t>Попова</t>
  </si>
  <si>
    <t>Потапкина</t>
  </si>
  <si>
    <t>Алиса</t>
  </si>
  <si>
    <t>Прощенко</t>
  </si>
  <si>
    <t>Новосибирская область - Забайкальский край</t>
  </si>
  <si>
    <t>Пугачев</t>
  </si>
  <si>
    <t>Пуризова</t>
  </si>
  <si>
    <t>Пушненкова</t>
  </si>
  <si>
    <t>Пылаева</t>
  </si>
  <si>
    <t>Екатеринбург, ЦСП СО</t>
  </si>
  <si>
    <t>Пырикова</t>
  </si>
  <si>
    <t>Пяткина</t>
  </si>
  <si>
    <t>Рахматуллина</t>
  </si>
  <si>
    <t>Лилия</t>
  </si>
  <si>
    <t>Речапов</t>
  </si>
  <si>
    <t>Ильдар</t>
  </si>
  <si>
    <t>Родин</t>
  </si>
  <si>
    <t>Родина</t>
  </si>
  <si>
    <t>Родионенков</t>
  </si>
  <si>
    <t>Рожнова</t>
  </si>
  <si>
    <t>Ольга</t>
  </si>
  <si>
    <t>Розов</t>
  </si>
  <si>
    <t>Республика Саха (Якутия)</t>
  </si>
  <si>
    <t>ЯКУ</t>
  </si>
  <si>
    <t>Алдан, РСДЮСШОР</t>
  </si>
  <si>
    <t>Рощин</t>
  </si>
  <si>
    <t>Румянцева</t>
  </si>
  <si>
    <t>Василиса</t>
  </si>
  <si>
    <t>Русанов</t>
  </si>
  <si>
    <t>Рытиков</t>
  </si>
  <si>
    <t>Рябцева</t>
  </si>
  <si>
    <t>Рязанова</t>
  </si>
  <si>
    <t>Савкин</t>
  </si>
  <si>
    <t>Садыкова</t>
  </si>
  <si>
    <t>Сазонова</t>
  </si>
  <si>
    <t>Саитов</t>
  </si>
  <si>
    <t>Саленко</t>
  </si>
  <si>
    <t>Семен</t>
  </si>
  <si>
    <t>Самсонов</t>
  </si>
  <si>
    <t>Василий</t>
  </si>
  <si>
    <t>Саратовский</t>
  </si>
  <si>
    <t>ГБУ МО "ЦОВС"</t>
  </si>
  <si>
    <t>Саттаров</t>
  </si>
  <si>
    <t>Назар</t>
  </si>
  <si>
    <t>Саузина</t>
  </si>
  <si>
    <t>Варвара</t>
  </si>
  <si>
    <t>Сафаров</t>
  </si>
  <si>
    <t>Свинцова</t>
  </si>
  <si>
    <t>Семенова</t>
  </si>
  <si>
    <t>Семеняк</t>
  </si>
  <si>
    <t>Сергеев</t>
  </si>
  <si>
    <t>Серова</t>
  </si>
  <si>
    <t>Наталия</t>
  </si>
  <si>
    <t>Грязовец, БУ "ЦР ФКиС" ГМР ВО  "СОСП ОДО "Грязовецкая ДЮСШ"</t>
  </si>
  <si>
    <t>Серохвостов</t>
  </si>
  <si>
    <t>Сивков</t>
  </si>
  <si>
    <t>Сидоров</t>
  </si>
  <si>
    <t>Симашина</t>
  </si>
  <si>
    <t>Синицын</t>
  </si>
  <si>
    <t>Санкт-Петербург, УОР №2</t>
  </si>
  <si>
    <t>Сиротин</t>
  </si>
  <si>
    <t>Скальский</t>
  </si>
  <si>
    <t>Следнева</t>
  </si>
  <si>
    <t>Слободчикова</t>
  </si>
  <si>
    <t>Слыш</t>
  </si>
  <si>
    <t>Смирнов</t>
  </si>
  <si>
    <t>Смирнова</t>
  </si>
  <si>
    <t>Снегирёв</t>
  </si>
  <si>
    <t>Трофим</t>
  </si>
  <si>
    <t>Сорокин</t>
  </si>
  <si>
    <t>Стариков</t>
  </si>
  <si>
    <t>Степанижов</t>
  </si>
  <si>
    <t>Кемеровская область - Новосибирская область</t>
  </si>
  <si>
    <t>Степанов</t>
  </si>
  <si>
    <t>Стихина</t>
  </si>
  <si>
    <t>Стороженко</t>
  </si>
  <si>
    <t>Диана</t>
  </si>
  <si>
    <t>Струков</t>
  </si>
  <si>
    <t>Суворова</t>
  </si>
  <si>
    <t>Сулейманов</t>
  </si>
  <si>
    <t>Раис</t>
  </si>
  <si>
    <t>Суркова</t>
  </si>
  <si>
    <t>Сушкина</t>
  </si>
  <si>
    <t>Нина</t>
  </si>
  <si>
    <t>Тагачаков</t>
  </si>
  <si>
    <t>Таранова</t>
  </si>
  <si>
    <t>Вера</t>
  </si>
  <si>
    <t>Таюпов</t>
  </si>
  <si>
    <t>Тимохина</t>
  </si>
  <si>
    <t>Тищенко</t>
  </si>
  <si>
    <t>Токарев</t>
  </si>
  <si>
    <t>Томилов</t>
  </si>
  <si>
    <t>Сургутский р-он, БУ ХМАО - Югры "ЦСПСКЮ", ЦСКА</t>
  </si>
  <si>
    <t>Томшин</t>
  </si>
  <si>
    <t>Екатеринбург, УОР №1, Динамо</t>
  </si>
  <si>
    <t>Тосенко</t>
  </si>
  <si>
    <t>Савва</t>
  </si>
  <si>
    <t>Трофимова</t>
  </si>
  <si>
    <t>Олеся</t>
  </si>
  <si>
    <t>Трошина</t>
  </si>
  <si>
    <t>Труфанова</t>
  </si>
  <si>
    <t>Трушин</t>
  </si>
  <si>
    <t>Трушников</t>
  </si>
  <si>
    <t>Тузов</t>
  </si>
  <si>
    <t>Олег</t>
  </si>
  <si>
    <t>Тутмин</t>
  </si>
  <si>
    <t>Уваров</t>
  </si>
  <si>
    <t>Удалкин</t>
  </si>
  <si>
    <t>Удалова</t>
  </si>
  <si>
    <t>Златоуст, МАУДО СДЮСШОР №1 им. С.И. Ишмуратовой</t>
  </si>
  <si>
    <t>Усов</t>
  </si>
  <si>
    <t>Устименко</t>
  </si>
  <si>
    <t>Устинов</t>
  </si>
  <si>
    <t>Ушаков</t>
  </si>
  <si>
    <t>Фадеев</t>
  </si>
  <si>
    <t>Фадеева</t>
  </si>
  <si>
    <t>Фаенкова</t>
  </si>
  <si>
    <t>Арина</t>
  </si>
  <si>
    <t>Верхнеднепровский, МБУ ДО  Верхнеднепровская ДЮСШ</t>
  </si>
  <si>
    <t>Фарафонов</t>
  </si>
  <si>
    <t>Фарбей</t>
  </si>
  <si>
    <t>Стефания</t>
  </si>
  <si>
    <t>Фассалова</t>
  </si>
  <si>
    <t>Диляра</t>
  </si>
  <si>
    <t>Федосеев</t>
  </si>
  <si>
    <t>Филонова</t>
  </si>
  <si>
    <t>Фроловская</t>
  </si>
  <si>
    <t>Хажимуратов</t>
  </si>
  <si>
    <t>Айдар</t>
  </si>
  <si>
    <t>Халматов</t>
  </si>
  <si>
    <t>Хапакныш</t>
  </si>
  <si>
    <t>Харин</t>
  </si>
  <si>
    <t>Холодилов</t>
  </si>
  <si>
    <t xml:space="preserve">Чита, </t>
  </si>
  <si>
    <t>Хохлов</t>
  </si>
  <si>
    <t>Пётр</t>
  </si>
  <si>
    <t>Хромов</t>
  </si>
  <si>
    <t>Худорожкова</t>
  </si>
  <si>
    <t>Цветков</t>
  </si>
  <si>
    <t>Цыганок</t>
  </si>
  <si>
    <t>Цыплухина</t>
  </si>
  <si>
    <t>София</t>
  </si>
  <si>
    <t>Чайковский</t>
  </si>
  <si>
    <t>Чегодаев</t>
  </si>
  <si>
    <t>Черников</t>
  </si>
  <si>
    <t>Черникова</t>
  </si>
  <si>
    <t>Чернова</t>
  </si>
  <si>
    <t>Черткова</t>
  </si>
  <si>
    <t>Четырко</t>
  </si>
  <si>
    <t>Ростислав</t>
  </si>
  <si>
    <t>Чиёсов</t>
  </si>
  <si>
    <t>Чубин</t>
  </si>
  <si>
    <t>Григорий</t>
  </si>
  <si>
    <t>Камчатский край - Новосибирская область</t>
  </si>
  <si>
    <t>КАМ</t>
  </si>
  <si>
    <t>Елизово, МБОУ ДО СДЮШОР по ЛВС</t>
  </si>
  <si>
    <t>Чулев</t>
  </si>
  <si>
    <t>Ямало-Ненецкий АО - Смоленская область</t>
  </si>
  <si>
    <t>ЯМА</t>
  </si>
  <si>
    <t>г. Новый Уренгой, ГАУ ЯНАО "ЦОП"</t>
  </si>
  <si>
    <t>Шведов</t>
  </si>
  <si>
    <t>Швец</t>
  </si>
  <si>
    <t>Шевляков</t>
  </si>
  <si>
    <t>Шевнина</t>
  </si>
  <si>
    <t>Шевченко</t>
  </si>
  <si>
    <t>Шельванский</t>
  </si>
  <si>
    <t>Шипилова</t>
  </si>
  <si>
    <t>Шипулин</t>
  </si>
  <si>
    <t>ЗМС</t>
  </si>
  <si>
    <t>Ширинкина</t>
  </si>
  <si>
    <t>Шихлинцов</t>
  </si>
  <si>
    <t>Кодинск, ДЮСШ по биатлону Кежемского р-на</t>
  </si>
  <si>
    <t>Шпак</t>
  </si>
  <si>
    <t>Шпилевой</t>
  </si>
  <si>
    <t>Санкт-Петербург, СКА</t>
  </si>
  <si>
    <t>Штопель</t>
  </si>
  <si>
    <t>Шумилова</t>
  </si>
  <si>
    <t>Ханты-Мансийск, БУ ХМАО - Югры "ЦСПСКЮ", ЦСКА</t>
  </si>
  <si>
    <t>Щербаков</t>
  </si>
  <si>
    <t>Щипунов</t>
  </si>
  <si>
    <t>Экзархо</t>
  </si>
  <si>
    <t>Юрий</t>
  </si>
  <si>
    <t>Юзенас</t>
  </si>
  <si>
    <t>Юрасов</t>
  </si>
  <si>
    <t>Среднеуральск, ЦСП СО</t>
  </si>
  <si>
    <t>Яборова</t>
  </si>
  <si>
    <t>Новоуральск, СК "Зеленый мыс"</t>
  </si>
  <si>
    <t>Яицкий</t>
  </si>
  <si>
    <t>Яковлева</t>
  </si>
  <si>
    <t>Ульяновская область</t>
  </si>
  <si>
    <t>УЛЬ</t>
  </si>
  <si>
    <t>г. Ульяновск, ОГБФСУ «КСШ»</t>
  </si>
  <si>
    <t>Якубович</t>
  </si>
  <si>
    <t>Якубченко</t>
  </si>
  <si>
    <t>Якутина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</si>
</sst>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33" borderId="10" xfId="0" applyFill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4"/>
  <sheetViews>
    <sheetView tabSelected="1" workbookViewId="0">
      <selection activeCell="H12" sqref="H12"/>
    </sheetView>
  </sheetViews>
  <sheetFormatPr defaultRowHeight="15" x14ac:dyDescent="0.25"/>
  <cols>
    <col min="1" max="1" width="10" bestFit="1" customWidth="1"/>
    <col min="2" max="2" width="13.140625" bestFit="1" customWidth="1"/>
    <col min="3" max="3" width="18.140625" bestFit="1" customWidth="1"/>
    <col min="4" max="4" width="13.85546875" bestFit="1" customWidth="1"/>
    <col min="5" max="5" width="18.28515625" bestFit="1" customWidth="1"/>
    <col min="6" max="6" width="45.28515625" customWidth="1"/>
    <col min="8" max="8" width="80.5703125" bestFit="1" customWidth="1"/>
    <col min="10" max="10" width="15.140625" bestFit="1" customWidth="1"/>
    <col min="11" max="11" width="14" bestFit="1" customWidth="1"/>
  </cols>
  <sheetData>
    <row r="1" spans="1:11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t="s">
        <v>11</v>
      </c>
      <c r="B2" t="str">
        <f>"112901199600"</f>
        <v>112901199600</v>
      </c>
      <c r="C2" t="s">
        <v>90</v>
      </c>
      <c r="D2" t="s">
        <v>13</v>
      </c>
      <c r="E2" t="s">
        <v>91</v>
      </c>
      <c r="F2" t="s">
        <v>92</v>
      </c>
      <c r="G2" t="s">
        <v>93</v>
      </c>
      <c r="H2" t="s">
        <v>94</v>
      </c>
      <c r="I2" t="s">
        <v>59</v>
      </c>
      <c r="J2" s="1">
        <v>35093</v>
      </c>
      <c r="K2">
        <v>1996</v>
      </c>
    </row>
    <row r="3" spans="1:11" x14ac:dyDescent="0.25">
      <c r="A3" t="s">
        <v>11</v>
      </c>
      <c r="B3" t="str">
        <f>"110505200001"</f>
        <v>110505200001</v>
      </c>
      <c r="C3" t="s">
        <v>129</v>
      </c>
      <c r="D3" t="s">
        <v>130</v>
      </c>
      <c r="E3" t="s">
        <v>45</v>
      </c>
      <c r="F3" t="s">
        <v>92</v>
      </c>
      <c r="G3" t="s">
        <v>93</v>
      </c>
      <c r="H3" t="s">
        <v>131</v>
      </c>
      <c r="J3" s="1">
        <v>36651</v>
      </c>
      <c r="K3">
        <v>2000</v>
      </c>
    </row>
    <row r="4" spans="1:11" x14ac:dyDescent="0.25">
      <c r="A4" t="s">
        <v>11</v>
      </c>
      <c r="B4" t="str">
        <f>"111411200002"</f>
        <v>111411200002</v>
      </c>
      <c r="C4" t="s">
        <v>190</v>
      </c>
      <c r="D4" t="s">
        <v>191</v>
      </c>
      <c r="E4" t="s">
        <v>45</v>
      </c>
      <c r="F4" t="s">
        <v>92</v>
      </c>
      <c r="G4" t="s">
        <v>93</v>
      </c>
      <c r="H4" t="s">
        <v>131</v>
      </c>
      <c r="I4" t="s">
        <v>18</v>
      </c>
      <c r="J4" s="1">
        <v>36844</v>
      </c>
      <c r="K4">
        <v>2000</v>
      </c>
    </row>
    <row r="5" spans="1:11" x14ac:dyDescent="0.25">
      <c r="A5" t="s">
        <v>11</v>
      </c>
      <c r="B5" t="str">
        <f>"120508199900"</f>
        <v>120508199900</v>
      </c>
      <c r="C5" t="s">
        <v>196</v>
      </c>
      <c r="D5" t="s">
        <v>119</v>
      </c>
      <c r="E5" t="s">
        <v>51</v>
      </c>
      <c r="F5" t="s">
        <v>92</v>
      </c>
      <c r="G5" t="s">
        <v>93</v>
      </c>
      <c r="H5" t="s">
        <v>94</v>
      </c>
      <c r="J5" s="1">
        <v>36377</v>
      </c>
      <c r="K5">
        <v>1999</v>
      </c>
    </row>
    <row r="6" spans="1:11" x14ac:dyDescent="0.25">
      <c r="A6" t="s">
        <v>11</v>
      </c>
      <c r="B6" t="str">
        <f>"122401200000"</f>
        <v>122401200000</v>
      </c>
      <c r="C6" t="s">
        <v>239</v>
      </c>
      <c r="D6" t="s">
        <v>119</v>
      </c>
      <c r="E6" t="s">
        <v>51</v>
      </c>
      <c r="F6" t="s">
        <v>92</v>
      </c>
      <c r="G6" t="s">
        <v>93</v>
      </c>
      <c r="H6" t="s">
        <v>94</v>
      </c>
      <c r="J6" s="1">
        <v>36549</v>
      </c>
      <c r="K6">
        <v>2000</v>
      </c>
    </row>
    <row r="7" spans="1:11" x14ac:dyDescent="0.25">
      <c r="A7" t="s">
        <v>11</v>
      </c>
      <c r="B7" t="str">
        <f>"120511199801"</f>
        <v>120511199801</v>
      </c>
      <c r="C7" t="s">
        <v>244</v>
      </c>
      <c r="D7" t="s">
        <v>184</v>
      </c>
      <c r="E7" t="s">
        <v>115</v>
      </c>
      <c r="F7" t="s">
        <v>92</v>
      </c>
      <c r="G7" t="s">
        <v>93</v>
      </c>
      <c r="H7" t="s">
        <v>94</v>
      </c>
      <c r="I7" t="s">
        <v>18</v>
      </c>
      <c r="J7" s="1">
        <v>36104</v>
      </c>
      <c r="K7">
        <v>1998</v>
      </c>
    </row>
    <row r="8" spans="1:11" x14ac:dyDescent="0.25">
      <c r="A8" t="s">
        <v>11</v>
      </c>
      <c r="B8" t="str">
        <f>"112507199900"</f>
        <v>112507199900</v>
      </c>
      <c r="C8" t="s">
        <v>296</v>
      </c>
      <c r="D8" t="s">
        <v>25</v>
      </c>
      <c r="E8" t="s">
        <v>45</v>
      </c>
      <c r="F8" t="s">
        <v>92</v>
      </c>
      <c r="G8" t="s">
        <v>93</v>
      </c>
      <c r="H8" t="s">
        <v>94</v>
      </c>
      <c r="J8" s="1">
        <v>36366</v>
      </c>
      <c r="K8">
        <v>1999</v>
      </c>
    </row>
    <row r="9" spans="1:11" x14ac:dyDescent="0.25">
      <c r="A9" t="s">
        <v>11</v>
      </c>
      <c r="B9" t="str">
        <f>"110808199500"</f>
        <v>110808199500</v>
      </c>
      <c r="C9" t="s">
        <v>299</v>
      </c>
      <c r="D9" t="s">
        <v>19</v>
      </c>
      <c r="E9" t="s">
        <v>91</v>
      </c>
      <c r="F9" t="s">
        <v>92</v>
      </c>
      <c r="G9" t="s">
        <v>93</v>
      </c>
      <c r="H9" t="s">
        <v>94</v>
      </c>
      <c r="I9" t="s">
        <v>82</v>
      </c>
      <c r="J9" s="1">
        <v>34919</v>
      </c>
      <c r="K9">
        <v>1995</v>
      </c>
    </row>
    <row r="10" spans="1:11" x14ac:dyDescent="0.25">
      <c r="A10" t="s">
        <v>11</v>
      </c>
      <c r="B10" t="str">
        <f>"112312199600"</f>
        <v>112312199600</v>
      </c>
      <c r="C10" t="s">
        <v>326</v>
      </c>
      <c r="D10" t="s">
        <v>96</v>
      </c>
      <c r="E10" t="s">
        <v>91</v>
      </c>
      <c r="F10" t="s">
        <v>92</v>
      </c>
      <c r="G10" t="s">
        <v>93</v>
      </c>
      <c r="H10" t="s">
        <v>94</v>
      </c>
      <c r="I10" t="s">
        <v>59</v>
      </c>
      <c r="J10" s="1">
        <v>35422</v>
      </c>
      <c r="K10">
        <v>1996</v>
      </c>
    </row>
    <row r="11" spans="1:11" x14ac:dyDescent="0.25">
      <c r="A11" t="s">
        <v>11</v>
      </c>
      <c r="B11" t="str">
        <f>"111407200001"</f>
        <v>111407200001</v>
      </c>
      <c r="C11" t="s">
        <v>334</v>
      </c>
      <c r="D11" t="s">
        <v>142</v>
      </c>
      <c r="E11" t="s">
        <v>45</v>
      </c>
      <c r="F11" t="s">
        <v>92</v>
      </c>
      <c r="G11" t="s">
        <v>93</v>
      </c>
      <c r="H11" t="s">
        <v>94</v>
      </c>
      <c r="I11" t="s">
        <v>59</v>
      </c>
      <c r="J11" s="1">
        <v>36721</v>
      </c>
      <c r="K11">
        <v>2000</v>
      </c>
    </row>
    <row r="12" spans="1:11" x14ac:dyDescent="0.25">
      <c r="A12" t="s">
        <v>11</v>
      </c>
      <c r="B12" t="str">
        <f>"122610199801"</f>
        <v>122610199801</v>
      </c>
      <c r="C12" t="s">
        <v>372</v>
      </c>
      <c r="D12" t="s">
        <v>173</v>
      </c>
      <c r="E12" t="s">
        <v>115</v>
      </c>
      <c r="F12" t="s">
        <v>92</v>
      </c>
      <c r="G12" t="s">
        <v>93</v>
      </c>
      <c r="H12" t="s">
        <v>94</v>
      </c>
      <c r="I12" t="s">
        <v>18</v>
      </c>
      <c r="J12" s="1">
        <v>36094</v>
      </c>
      <c r="K12">
        <v>1998</v>
      </c>
    </row>
    <row r="13" spans="1:11" x14ac:dyDescent="0.25">
      <c r="A13" t="s">
        <v>11</v>
      </c>
      <c r="B13" t="str">
        <f>"112003200000"</f>
        <v>112003200000</v>
      </c>
      <c r="C13" t="s">
        <v>374</v>
      </c>
      <c r="D13" t="s">
        <v>89</v>
      </c>
      <c r="E13" t="s">
        <v>45</v>
      </c>
      <c r="F13" t="s">
        <v>92</v>
      </c>
      <c r="G13" t="s">
        <v>93</v>
      </c>
      <c r="H13" t="s">
        <v>94</v>
      </c>
      <c r="I13" t="s">
        <v>59</v>
      </c>
      <c r="J13" s="1">
        <v>36605</v>
      </c>
      <c r="K13">
        <v>2000</v>
      </c>
    </row>
    <row r="14" spans="1:11" x14ac:dyDescent="0.25">
      <c r="A14" t="s">
        <v>11</v>
      </c>
      <c r="B14" t="str">
        <f>"121404199900"</f>
        <v>121404199900</v>
      </c>
      <c r="C14" t="s">
        <v>492</v>
      </c>
      <c r="D14" t="s">
        <v>308</v>
      </c>
      <c r="E14" t="s">
        <v>51</v>
      </c>
      <c r="F14" t="s">
        <v>92</v>
      </c>
      <c r="G14" t="s">
        <v>93</v>
      </c>
      <c r="H14" t="s">
        <v>94</v>
      </c>
      <c r="I14" t="s">
        <v>18</v>
      </c>
      <c r="J14" s="1">
        <v>36264</v>
      </c>
      <c r="K14">
        <v>1999</v>
      </c>
    </row>
    <row r="15" spans="1:11" x14ac:dyDescent="0.25">
      <c r="A15" t="s">
        <v>11</v>
      </c>
      <c r="B15" t="str">
        <f>"111504200000"</f>
        <v>111504200000</v>
      </c>
      <c r="C15" t="s">
        <v>521</v>
      </c>
      <c r="D15" t="s">
        <v>63</v>
      </c>
      <c r="E15" t="s">
        <v>45</v>
      </c>
      <c r="F15" t="s">
        <v>92</v>
      </c>
      <c r="G15" t="s">
        <v>93</v>
      </c>
      <c r="H15" t="s">
        <v>522</v>
      </c>
      <c r="J15" s="1">
        <v>36631</v>
      </c>
      <c r="K15">
        <v>2000</v>
      </c>
    </row>
    <row r="16" spans="1:11" x14ac:dyDescent="0.25">
      <c r="A16" t="s">
        <v>11</v>
      </c>
      <c r="B16" t="str">
        <f>"120610199700"</f>
        <v>120610199700</v>
      </c>
      <c r="C16" t="s">
        <v>571</v>
      </c>
      <c r="D16" t="s">
        <v>383</v>
      </c>
      <c r="E16" t="s">
        <v>115</v>
      </c>
      <c r="F16" t="s">
        <v>92</v>
      </c>
      <c r="G16" t="s">
        <v>93</v>
      </c>
      <c r="H16" t="s">
        <v>94</v>
      </c>
      <c r="I16" t="s">
        <v>18</v>
      </c>
      <c r="J16" s="1">
        <v>35709</v>
      </c>
      <c r="K16">
        <v>1997</v>
      </c>
    </row>
    <row r="17" spans="1:11" x14ac:dyDescent="0.25">
      <c r="A17" t="s">
        <v>11</v>
      </c>
      <c r="B17" t="str">
        <f>"121301200000"</f>
        <v>121301200000</v>
      </c>
      <c r="C17" t="s">
        <v>592</v>
      </c>
      <c r="D17" t="s">
        <v>68</v>
      </c>
      <c r="E17" t="s">
        <v>51</v>
      </c>
      <c r="F17" t="s">
        <v>92</v>
      </c>
      <c r="G17" t="s">
        <v>93</v>
      </c>
      <c r="H17" t="s">
        <v>94</v>
      </c>
      <c r="I17" t="s">
        <v>18</v>
      </c>
      <c r="J17" s="1">
        <v>36538</v>
      </c>
      <c r="K17">
        <v>2000</v>
      </c>
    </row>
    <row r="18" spans="1:11" x14ac:dyDescent="0.25">
      <c r="A18" t="s">
        <v>11</v>
      </c>
      <c r="B18" t="str">
        <f>"110404199902"</f>
        <v>110404199902</v>
      </c>
      <c r="C18" t="s">
        <v>599</v>
      </c>
      <c r="D18" t="s">
        <v>342</v>
      </c>
      <c r="E18" t="s">
        <v>45</v>
      </c>
      <c r="F18" t="s">
        <v>92</v>
      </c>
      <c r="G18" t="s">
        <v>93</v>
      </c>
      <c r="H18" t="s">
        <v>131</v>
      </c>
      <c r="I18" t="s">
        <v>59</v>
      </c>
      <c r="J18" s="1">
        <v>36254</v>
      </c>
      <c r="K18">
        <v>1999</v>
      </c>
    </row>
    <row r="19" spans="1:11" x14ac:dyDescent="0.25">
      <c r="A19" t="s">
        <v>11</v>
      </c>
      <c r="B19" t="str">
        <f>"110505199700"</f>
        <v>110505199700</v>
      </c>
      <c r="C19" t="s">
        <v>601</v>
      </c>
      <c r="D19" t="s">
        <v>133</v>
      </c>
      <c r="E19" t="s">
        <v>107</v>
      </c>
      <c r="F19" t="s">
        <v>92</v>
      </c>
      <c r="G19" t="s">
        <v>93</v>
      </c>
      <c r="H19" t="s">
        <v>94</v>
      </c>
      <c r="I19" t="s">
        <v>59</v>
      </c>
      <c r="J19" s="1">
        <v>35555</v>
      </c>
      <c r="K19">
        <v>1997</v>
      </c>
    </row>
    <row r="20" spans="1:11" x14ac:dyDescent="0.25">
      <c r="A20" t="s">
        <v>11</v>
      </c>
      <c r="B20" t="str">
        <f>"111604200000"</f>
        <v>111604200000</v>
      </c>
      <c r="C20" t="s">
        <v>605</v>
      </c>
      <c r="D20" t="s">
        <v>25</v>
      </c>
      <c r="E20" t="s">
        <v>45</v>
      </c>
      <c r="F20" t="s">
        <v>92</v>
      </c>
      <c r="G20" t="s">
        <v>93</v>
      </c>
      <c r="H20" t="s">
        <v>94</v>
      </c>
      <c r="I20" t="s">
        <v>59</v>
      </c>
      <c r="J20" s="1">
        <v>36632</v>
      </c>
      <c r="K20">
        <v>2000</v>
      </c>
    </row>
    <row r="21" spans="1:11" x14ac:dyDescent="0.25">
      <c r="A21" t="s">
        <v>11</v>
      </c>
      <c r="B21" t="str">
        <f>"112505199901"</f>
        <v>112505199901</v>
      </c>
      <c r="C21" t="s">
        <v>658</v>
      </c>
      <c r="D21" t="s">
        <v>145</v>
      </c>
      <c r="E21" t="s">
        <v>45</v>
      </c>
      <c r="F21" t="s">
        <v>92</v>
      </c>
      <c r="G21" t="s">
        <v>93</v>
      </c>
      <c r="H21" t="s">
        <v>94</v>
      </c>
      <c r="I21" t="s">
        <v>18</v>
      </c>
      <c r="J21" s="1">
        <v>36305</v>
      </c>
      <c r="K21">
        <v>1999</v>
      </c>
    </row>
    <row r="22" spans="1:11" x14ac:dyDescent="0.25">
      <c r="A22" t="s">
        <v>11</v>
      </c>
      <c r="B22" t="str">
        <f>"111402199901"</f>
        <v>111402199901</v>
      </c>
      <c r="C22" t="s">
        <v>707</v>
      </c>
      <c r="D22" t="s">
        <v>261</v>
      </c>
      <c r="E22" t="s">
        <v>45</v>
      </c>
      <c r="F22" t="s">
        <v>92</v>
      </c>
      <c r="G22" t="s">
        <v>93</v>
      </c>
      <c r="H22" t="s">
        <v>94</v>
      </c>
      <c r="I22" t="s">
        <v>18</v>
      </c>
      <c r="J22" s="1">
        <v>36205</v>
      </c>
      <c r="K22">
        <v>1999</v>
      </c>
    </row>
    <row r="23" spans="1:11" x14ac:dyDescent="0.25">
      <c r="A23" t="s">
        <v>11</v>
      </c>
      <c r="B23" t="str">
        <f>"111404200101"</f>
        <v>111404200101</v>
      </c>
      <c r="C23" t="s">
        <v>352</v>
      </c>
      <c r="D23" t="s">
        <v>89</v>
      </c>
      <c r="E23" t="s">
        <v>20</v>
      </c>
      <c r="F23" t="s">
        <v>353</v>
      </c>
      <c r="G23" t="s">
        <v>354</v>
      </c>
      <c r="H23" t="s">
        <v>355</v>
      </c>
      <c r="J23" s="1">
        <v>36995</v>
      </c>
      <c r="K23">
        <v>2001</v>
      </c>
    </row>
    <row r="24" spans="1:11" x14ac:dyDescent="0.25">
      <c r="A24" t="s">
        <v>11</v>
      </c>
      <c r="B24" t="str">
        <f>"111812200000"</f>
        <v>111812200000</v>
      </c>
      <c r="C24" t="s">
        <v>501</v>
      </c>
      <c r="D24" t="s">
        <v>502</v>
      </c>
      <c r="E24" t="s">
        <v>45</v>
      </c>
      <c r="F24" t="s">
        <v>353</v>
      </c>
      <c r="G24" t="s">
        <v>354</v>
      </c>
      <c r="H24" t="s">
        <v>503</v>
      </c>
      <c r="I24" t="s">
        <v>18</v>
      </c>
      <c r="J24" s="1">
        <v>36878</v>
      </c>
      <c r="K24">
        <v>2000</v>
      </c>
    </row>
    <row r="25" spans="1:11" x14ac:dyDescent="0.25">
      <c r="A25" t="s">
        <v>11</v>
      </c>
      <c r="B25" t="str">
        <f>"121311200200"</f>
        <v>121311200200</v>
      </c>
      <c r="C25" t="s">
        <v>596</v>
      </c>
      <c r="D25" t="s">
        <v>597</v>
      </c>
      <c r="E25" t="s">
        <v>39</v>
      </c>
      <c r="F25" t="s">
        <v>353</v>
      </c>
      <c r="G25" t="s">
        <v>354</v>
      </c>
      <c r="H25" t="s">
        <v>598</v>
      </c>
      <c r="I25" t="s">
        <v>18</v>
      </c>
      <c r="J25" s="1">
        <v>37573</v>
      </c>
      <c r="K25">
        <v>2002</v>
      </c>
    </row>
    <row r="26" spans="1:11" x14ac:dyDescent="0.25">
      <c r="A26" t="s">
        <v>11</v>
      </c>
      <c r="B26" t="str">
        <f>"112209199900"</f>
        <v>112209199900</v>
      </c>
      <c r="C26" t="s">
        <v>235</v>
      </c>
      <c r="D26" t="s">
        <v>30</v>
      </c>
      <c r="E26" t="s">
        <v>45</v>
      </c>
      <c r="F26" t="s">
        <v>236</v>
      </c>
      <c r="G26" t="s">
        <v>237</v>
      </c>
      <c r="H26" t="s">
        <v>238</v>
      </c>
      <c r="I26" t="s">
        <v>18</v>
      </c>
      <c r="J26" s="1">
        <v>36425</v>
      </c>
      <c r="K26">
        <v>1999</v>
      </c>
    </row>
    <row r="27" spans="1:11" x14ac:dyDescent="0.25">
      <c r="A27" t="s">
        <v>11</v>
      </c>
      <c r="B27" t="str">
        <f>"110705200001"</f>
        <v>110705200001</v>
      </c>
      <c r="C27" t="s">
        <v>251</v>
      </c>
      <c r="D27" t="s">
        <v>252</v>
      </c>
      <c r="E27" t="s">
        <v>45</v>
      </c>
      <c r="F27" t="s">
        <v>236</v>
      </c>
      <c r="G27" t="s">
        <v>237</v>
      </c>
      <c r="H27" t="s">
        <v>238</v>
      </c>
      <c r="J27" s="1">
        <v>36653</v>
      </c>
      <c r="K27">
        <v>2000</v>
      </c>
    </row>
    <row r="28" spans="1:11" x14ac:dyDescent="0.25">
      <c r="A28" t="s">
        <v>11</v>
      </c>
      <c r="B28" t="str">
        <f>"112010200101"</f>
        <v>112010200101</v>
      </c>
      <c r="C28" t="s">
        <v>542</v>
      </c>
      <c r="D28" t="s">
        <v>158</v>
      </c>
      <c r="E28" t="s">
        <v>20</v>
      </c>
      <c r="F28" t="s">
        <v>236</v>
      </c>
      <c r="G28" t="s">
        <v>237</v>
      </c>
      <c r="H28" t="s">
        <v>238</v>
      </c>
      <c r="I28" t="s">
        <v>18</v>
      </c>
      <c r="J28" s="1">
        <v>37184</v>
      </c>
      <c r="K28">
        <v>2001</v>
      </c>
    </row>
    <row r="29" spans="1:11" x14ac:dyDescent="0.25">
      <c r="A29" t="s">
        <v>11</v>
      </c>
      <c r="B29" t="str">
        <f>"112906200103"</f>
        <v>112906200103</v>
      </c>
      <c r="C29" t="s">
        <v>542</v>
      </c>
      <c r="D29" t="s">
        <v>543</v>
      </c>
      <c r="E29" t="s">
        <v>20</v>
      </c>
      <c r="F29" t="s">
        <v>236</v>
      </c>
      <c r="G29" t="s">
        <v>237</v>
      </c>
      <c r="H29" t="s">
        <v>238</v>
      </c>
      <c r="I29" t="s">
        <v>18</v>
      </c>
      <c r="J29" s="1">
        <v>37071</v>
      </c>
      <c r="K29">
        <v>2001</v>
      </c>
    </row>
    <row r="30" spans="1:11" x14ac:dyDescent="0.25">
      <c r="A30" t="s">
        <v>11</v>
      </c>
      <c r="B30" t="str">
        <f>"111001200201"</f>
        <v>111001200201</v>
      </c>
      <c r="C30" t="s">
        <v>416</v>
      </c>
      <c r="D30" t="s">
        <v>145</v>
      </c>
      <c r="E30" t="s">
        <v>20</v>
      </c>
      <c r="F30" t="s">
        <v>417</v>
      </c>
      <c r="G30" t="s">
        <v>418</v>
      </c>
      <c r="H30" t="s">
        <v>419</v>
      </c>
      <c r="I30" t="s">
        <v>18</v>
      </c>
      <c r="J30" s="1">
        <v>37266</v>
      </c>
      <c r="K30">
        <v>2002</v>
      </c>
    </row>
    <row r="31" spans="1:11" x14ac:dyDescent="0.25">
      <c r="A31" t="s">
        <v>11</v>
      </c>
      <c r="B31" t="str">
        <f>"111105199000"</f>
        <v>111105199000</v>
      </c>
      <c r="C31" t="s">
        <v>696</v>
      </c>
      <c r="D31" t="s">
        <v>697</v>
      </c>
      <c r="E31" t="s">
        <v>91</v>
      </c>
      <c r="F31" t="s">
        <v>698</v>
      </c>
      <c r="G31" t="s">
        <v>699</v>
      </c>
      <c r="H31" t="s">
        <v>700</v>
      </c>
      <c r="I31" t="s">
        <v>82</v>
      </c>
      <c r="J31" s="1">
        <v>33004</v>
      </c>
      <c r="K31">
        <v>1990</v>
      </c>
    </row>
    <row r="32" spans="1:11" x14ac:dyDescent="0.25">
      <c r="A32" t="s">
        <v>11</v>
      </c>
      <c r="B32" t="str">
        <f>"111911199900"</f>
        <v>111911199900</v>
      </c>
      <c r="C32" t="s">
        <v>326</v>
      </c>
      <c r="D32" t="s">
        <v>100</v>
      </c>
      <c r="E32" t="s">
        <v>45</v>
      </c>
      <c r="F32" t="s">
        <v>327</v>
      </c>
      <c r="G32" t="s">
        <v>328</v>
      </c>
      <c r="H32" t="s">
        <v>329</v>
      </c>
      <c r="J32" s="1">
        <v>36483</v>
      </c>
      <c r="K32">
        <v>1999</v>
      </c>
    </row>
    <row r="33" spans="1:11" x14ac:dyDescent="0.25">
      <c r="A33" t="s">
        <v>11</v>
      </c>
      <c r="B33" t="str">
        <f>"110304199800"</f>
        <v>110304199800</v>
      </c>
      <c r="C33" t="s">
        <v>616</v>
      </c>
      <c r="D33" t="s">
        <v>133</v>
      </c>
      <c r="E33" t="s">
        <v>107</v>
      </c>
      <c r="F33" t="s">
        <v>617</v>
      </c>
      <c r="G33" t="s">
        <v>328</v>
      </c>
      <c r="H33" t="s">
        <v>329</v>
      </c>
      <c r="I33" t="s">
        <v>82</v>
      </c>
      <c r="J33" s="1">
        <v>35888</v>
      </c>
      <c r="K33">
        <v>1998</v>
      </c>
    </row>
    <row r="34" spans="1:11" x14ac:dyDescent="0.25">
      <c r="A34" t="s">
        <v>11</v>
      </c>
      <c r="B34" t="str">
        <f>"112309199902"</f>
        <v>112309199902</v>
      </c>
      <c r="C34" t="s">
        <v>43</v>
      </c>
      <c r="D34" t="s">
        <v>44</v>
      </c>
      <c r="E34" t="s">
        <v>45</v>
      </c>
      <c r="F34" t="s">
        <v>46</v>
      </c>
      <c r="G34" t="s">
        <v>47</v>
      </c>
      <c r="H34" t="s">
        <v>48</v>
      </c>
      <c r="I34" t="s">
        <v>18</v>
      </c>
      <c r="J34" s="1">
        <v>36426</v>
      </c>
      <c r="K34">
        <v>1999</v>
      </c>
    </row>
    <row r="35" spans="1:11" x14ac:dyDescent="0.25">
      <c r="A35" t="s">
        <v>11</v>
      </c>
      <c r="B35" t="str">
        <f>"110604200000"</f>
        <v>110604200000</v>
      </c>
      <c r="C35" t="s">
        <v>76</v>
      </c>
      <c r="D35" t="s">
        <v>63</v>
      </c>
      <c r="E35" t="s">
        <v>45</v>
      </c>
      <c r="F35" t="s">
        <v>46</v>
      </c>
      <c r="G35" t="s">
        <v>47</v>
      </c>
      <c r="H35" t="s">
        <v>48</v>
      </c>
      <c r="I35" t="s">
        <v>18</v>
      </c>
      <c r="J35" s="1">
        <v>36622</v>
      </c>
      <c r="K35">
        <v>2000</v>
      </c>
    </row>
    <row r="36" spans="1:11" x14ac:dyDescent="0.25">
      <c r="A36" t="s">
        <v>11</v>
      </c>
      <c r="B36" t="str">
        <f>"120604199900"</f>
        <v>120604199900</v>
      </c>
      <c r="C36" t="s">
        <v>83</v>
      </c>
      <c r="D36" t="s">
        <v>84</v>
      </c>
      <c r="E36" t="s">
        <v>51</v>
      </c>
      <c r="F36" t="s">
        <v>46</v>
      </c>
      <c r="G36" t="s">
        <v>47</v>
      </c>
      <c r="H36" t="s">
        <v>48</v>
      </c>
      <c r="J36" s="1">
        <v>36256</v>
      </c>
      <c r="K36">
        <v>1999</v>
      </c>
    </row>
    <row r="37" spans="1:11" x14ac:dyDescent="0.25">
      <c r="A37" t="s">
        <v>11</v>
      </c>
      <c r="B37" t="str">
        <f>"110504199800"</f>
        <v>110504199800</v>
      </c>
      <c r="C37" t="s">
        <v>105</v>
      </c>
      <c r="D37" t="s">
        <v>106</v>
      </c>
      <c r="E37" t="s">
        <v>107</v>
      </c>
      <c r="F37" t="s">
        <v>46</v>
      </c>
      <c r="G37" t="s">
        <v>47</v>
      </c>
      <c r="H37" t="s">
        <v>108</v>
      </c>
      <c r="I37" t="s">
        <v>59</v>
      </c>
      <c r="J37" s="1">
        <v>35890</v>
      </c>
      <c r="K37">
        <v>1998</v>
      </c>
    </row>
    <row r="38" spans="1:11" x14ac:dyDescent="0.25">
      <c r="A38" t="s">
        <v>11</v>
      </c>
      <c r="B38" t="str">
        <f>"113001200200"</f>
        <v>113001200200</v>
      </c>
      <c r="C38" t="s">
        <v>206</v>
      </c>
      <c r="D38" t="s">
        <v>142</v>
      </c>
      <c r="E38" t="s">
        <v>20</v>
      </c>
      <c r="F38" t="s">
        <v>46</v>
      </c>
      <c r="G38" t="s">
        <v>47</v>
      </c>
      <c r="H38" t="s">
        <v>207</v>
      </c>
      <c r="I38" t="s">
        <v>18</v>
      </c>
      <c r="J38" s="1">
        <v>37286</v>
      </c>
      <c r="K38">
        <v>2002</v>
      </c>
    </row>
    <row r="39" spans="1:11" x14ac:dyDescent="0.25">
      <c r="A39" t="s">
        <v>11</v>
      </c>
      <c r="B39" t="str">
        <f>"113001199900"</f>
        <v>113001199900</v>
      </c>
      <c r="C39" t="s">
        <v>313</v>
      </c>
      <c r="D39" t="s">
        <v>111</v>
      </c>
      <c r="E39" t="s">
        <v>45</v>
      </c>
      <c r="F39" t="s">
        <v>46</v>
      </c>
      <c r="G39" t="s">
        <v>47</v>
      </c>
      <c r="H39" t="s">
        <v>48</v>
      </c>
      <c r="I39" t="s">
        <v>59</v>
      </c>
      <c r="J39" s="1">
        <v>36190</v>
      </c>
      <c r="K39">
        <v>1999</v>
      </c>
    </row>
    <row r="40" spans="1:11" x14ac:dyDescent="0.25">
      <c r="A40" t="s">
        <v>11</v>
      </c>
      <c r="B40" t="str">
        <f>"113004200100"</f>
        <v>113004200100</v>
      </c>
      <c r="C40" t="s">
        <v>330</v>
      </c>
      <c r="D40" t="s">
        <v>61</v>
      </c>
      <c r="E40" t="s">
        <v>20</v>
      </c>
      <c r="F40" t="s">
        <v>46</v>
      </c>
      <c r="G40" t="s">
        <v>47</v>
      </c>
      <c r="H40" t="s">
        <v>48</v>
      </c>
      <c r="I40" t="s">
        <v>18</v>
      </c>
      <c r="J40" s="1">
        <v>37011</v>
      </c>
      <c r="K40">
        <v>2001</v>
      </c>
    </row>
    <row r="41" spans="1:11" x14ac:dyDescent="0.25">
      <c r="A41" t="s">
        <v>11</v>
      </c>
      <c r="B41" t="str">
        <f>"112605199902"</f>
        <v>112605199902</v>
      </c>
      <c r="C41" t="s">
        <v>371</v>
      </c>
      <c r="D41" t="s">
        <v>145</v>
      </c>
      <c r="E41" t="s">
        <v>45</v>
      </c>
      <c r="F41" t="s">
        <v>46</v>
      </c>
      <c r="G41" t="s">
        <v>47</v>
      </c>
      <c r="H41" t="s">
        <v>48</v>
      </c>
      <c r="I41" t="s">
        <v>18</v>
      </c>
      <c r="J41" s="1">
        <v>36306</v>
      </c>
      <c r="K41">
        <v>1999</v>
      </c>
    </row>
    <row r="42" spans="1:11" x14ac:dyDescent="0.25">
      <c r="A42" t="s">
        <v>11</v>
      </c>
      <c r="B42" t="str">
        <f>"112504200002"</f>
        <v>112504200002</v>
      </c>
      <c r="C42" t="s">
        <v>410</v>
      </c>
      <c r="D42" t="s">
        <v>13</v>
      </c>
      <c r="E42" t="s">
        <v>45</v>
      </c>
      <c r="F42" t="s">
        <v>46</v>
      </c>
      <c r="G42" t="s">
        <v>47</v>
      </c>
      <c r="H42" t="s">
        <v>411</v>
      </c>
      <c r="I42" t="s">
        <v>18</v>
      </c>
      <c r="J42" s="1">
        <v>36641</v>
      </c>
      <c r="K42">
        <v>2000</v>
      </c>
    </row>
    <row r="43" spans="1:11" x14ac:dyDescent="0.25">
      <c r="A43" t="s">
        <v>11</v>
      </c>
      <c r="B43" t="str">
        <f>"111002199800"</f>
        <v>111002199800</v>
      </c>
      <c r="C43" t="s">
        <v>423</v>
      </c>
      <c r="D43" t="s">
        <v>424</v>
      </c>
      <c r="E43" t="s">
        <v>107</v>
      </c>
      <c r="F43" t="s">
        <v>46</v>
      </c>
      <c r="G43" t="s">
        <v>47</v>
      </c>
      <c r="H43" t="s">
        <v>425</v>
      </c>
      <c r="I43" t="s">
        <v>18</v>
      </c>
      <c r="J43" s="1">
        <v>35836</v>
      </c>
      <c r="K43">
        <v>1998</v>
      </c>
    </row>
    <row r="44" spans="1:11" x14ac:dyDescent="0.25">
      <c r="A44" t="s">
        <v>11</v>
      </c>
      <c r="B44" t="str">
        <f>"111501199901"</f>
        <v>111501199901</v>
      </c>
      <c r="C44" t="s">
        <v>486</v>
      </c>
      <c r="D44" t="s">
        <v>413</v>
      </c>
      <c r="E44" t="s">
        <v>45</v>
      </c>
      <c r="F44" t="s">
        <v>46</v>
      </c>
      <c r="G44" t="s">
        <v>47</v>
      </c>
      <c r="H44" t="s">
        <v>48</v>
      </c>
      <c r="I44" t="s">
        <v>18</v>
      </c>
      <c r="J44" s="1">
        <v>36175</v>
      </c>
      <c r="K44">
        <v>1999</v>
      </c>
    </row>
    <row r="45" spans="1:11" x14ac:dyDescent="0.25">
      <c r="A45" t="s">
        <v>11</v>
      </c>
      <c r="B45" t="str">
        <f>"122212200001"</f>
        <v>122212200001</v>
      </c>
      <c r="C45" t="s">
        <v>620</v>
      </c>
      <c r="D45" t="s">
        <v>621</v>
      </c>
      <c r="E45" t="s">
        <v>51</v>
      </c>
      <c r="F45" t="s">
        <v>46</v>
      </c>
      <c r="G45" t="s">
        <v>47</v>
      </c>
      <c r="H45" t="s">
        <v>411</v>
      </c>
      <c r="I45" t="s">
        <v>18</v>
      </c>
      <c r="J45" s="1">
        <v>36882</v>
      </c>
      <c r="K45">
        <v>2000</v>
      </c>
    </row>
    <row r="46" spans="1:11" x14ac:dyDescent="0.25">
      <c r="A46" t="s">
        <v>11</v>
      </c>
      <c r="B46" t="str">
        <f>"112409200104"</f>
        <v>112409200104</v>
      </c>
      <c r="C46" t="s">
        <v>629</v>
      </c>
      <c r="D46" t="s">
        <v>424</v>
      </c>
      <c r="E46" t="s">
        <v>20</v>
      </c>
      <c r="F46" t="s">
        <v>46</v>
      </c>
      <c r="G46" t="s">
        <v>47</v>
      </c>
      <c r="H46" t="s">
        <v>411</v>
      </c>
      <c r="I46" t="s">
        <v>18</v>
      </c>
      <c r="J46" s="1">
        <v>37158</v>
      </c>
      <c r="K46">
        <v>2001</v>
      </c>
    </row>
    <row r="47" spans="1:11" x14ac:dyDescent="0.25">
      <c r="A47" t="s">
        <v>11</v>
      </c>
      <c r="B47" t="str">
        <f>"111612200100"</f>
        <v>111612200100</v>
      </c>
      <c r="C47" t="s">
        <v>715</v>
      </c>
      <c r="D47" t="s">
        <v>63</v>
      </c>
      <c r="E47" t="s">
        <v>20</v>
      </c>
      <c r="F47" t="s">
        <v>46</v>
      </c>
      <c r="G47" t="s">
        <v>47</v>
      </c>
      <c r="H47" t="s">
        <v>716</v>
      </c>
      <c r="I47" t="s">
        <v>18</v>
      </c>
      <c r="J47" s="1">
        <v>37241</v>
      </c>
      <c r="K47">
        <v>2001</v>
      </c>
    </row>
    <row r="48" spans="1:11" x14ac:dyDescent="0.25">
      <c r="A48" t="s">
        <v>11</v>
      </c>
      <c r="B48" t="str">
        <f>"121212200200"</f>
        <v>121212200200</v>
      </c>
      <c r="C48" t="s">
        <v>67</v>
      </c>
      <c r="D48" t="s">
        <v>68</v>
      </c>
      <c r="E48" t="s">
        <v>39</v>
      </c>
      <c r="F48" t="s">
        <v>69</v>
      </c>
      <c r="G48" t="s">
        <v>70</v>
      </c>
      <c r="H48" t="s">
        <v>71</v>
      </c>
      <c r="I48" t="s">
        <v>18</v>
      </c>
      <c r="J48" s="1">
        <v>37602</v>
      </c>
      <c r="K48">
        <v>2002</v>
      </c>
    </row>
    <row r="49" spans="1:11" x14ac:dyDescent="0.25">
      <c r="A49" t="s">
        <v>11</v>
      </c>
      <c r="B49" t="str">
        <f>"111304200101"</f>
        <v>111304200101</v>
      </c>
      <c r="C49" t="s">
        <v>97</v>
      </c>
      <c r="D49" t="s">
        <v>98</v>
      </c>
      <c r="E49" t="s">
        <v>20</v>
      </c>
      <c r="F49" t="s">
        <v>69</v>
      </c>
      <c r="G49" t="s">
        <v>70</v>
      </c>
      <c r="H49" t="s">
        <v>71</v>
      </c>
      <c r="J49" s="1">
        <v>36994</v>
      </c>
      <c r="K49">
        <v>2001</v>
      </c>
    </row>
    <row r="50" spans="1:11" x14ac:dyDescent="0.25">
      <c r="A50" t="s">
        <v>11</v>
      </c>
      <c r="B50" t="str">
        <f>"111211200200"</f>
        <v>111211200200</v>
      </c>
      <c r="C50" t="s">
        <v>99</v>
      </c>
      <c r="D50" t="s">
        <v>100</v>
      </c>
      <c r="E50" t="s">
        <v>20</v>
      </c>
      <c r="F50" t="s">
        <v>69</v>
      </c>
      <c r="G50" t="s">
        <v>70</v>
      </c>
      <c r="H50" t="s">
        <v>71</v>
      </c>
      <c r="I50" t="s">
        <v>18</v>
      </c>
      <c r="J50" s="1">
        <v>37572</v>
      </c>
      <c r="K50">
        <v>2002</v>
      </c>
    </row>
    <row r="51" spans="1:11" x14ac:dyDescent="0.25">
      <c r="A51" t="s">
        <v>11</v>
      </c>
      <c r="B51" t="str">
        <f>"112108200101"</f>
        <v>112108200101</v>
      </c>
      <c r="C51" t="s">
        <v>116</v>
      </c>
      <c r="D51" t="s">
        <v>117</v>
      </c>
      <c r="E51" t="s">
        <v>20</v>
      </c>
      <c r="F51" t="s">
        <v>69</v>
      </c>
      <c r="G51" t="s">
        <v>70</v>
      </c>
      <c r="H51" t="s">
        <v>71</v>
      </c>
      <c r="J51" s="1">
        <v>37124</v>
      </c>
      <c r="K51">
        <v>2001</v>
      </c>
    </row>
    <row r="52" spans="1:11" x14ac:dyDescent="0.25">
      <c r="A52" t="s">
        <v>11</v>
      </c>
      <c r="B52" t="str">
        <f>"110503199902"</f>
        <v>110503199902</v>
      </c>
      <c r="C52" t="s">
        <v>161</v>
      </c>
      <c r="D52" t="s">
        <v>162</v>
      </c>
      <c r="E52" t="s">
        <v>45</v>
      </c>
      <c r="F52" t="s">
        <v>69</v>
      </c>
      <c r="G52" t="s">
        <v>70</v>
      </c>
      <c r="H52" t="s">
        <v>71</v>
      </c>
      <c r="I52" t="s">
        <v>18</v>
      </c>
      <c r="J52" s="1">
        <v>36224</v>
      </c>
      <c r="K52">
        <v>1999</v>
      </c>
    </row>
    <row r="53" spans="1:11" x14ac:dyDescent="0.25">
      <c r="A53" t="s">
        <v>11</v>
      </c>
      <c r="B53" t="str">
        <f>"110705200200"</f>
        <v>110705200200</v>
      </c>
      <c r="C53" t="s">
        <v>187</v>
      </c>
      <c r="D53" t="s">
        <v>117</v>
      </c>
      <c r="E53" t="s">
        <v>20</v>
      </c>
      <c r="F53" t="s">
        <v>69</v>
      </c>
      <c r="G53" t="s">
        <v>70</v>
      </c>
      <c r="H53" t="s">
        <v>71</v>
      </c>
      <c r="J53" s="1">
        <v>37383</v>
      </c>
      <c r="K53">
        <v>2002</v>
      </c>
    </row>
    <row r="54" spans="1:11" x14ac:dyDescent="0.25">
      <c r="A54" t="s">
        <v>11</v>
      </c>
      <c r="B54" t="str">
        <f>"110204200002"</f>
        <v>110204200002</v>
      </c>
      <c r="C54" t="s">
        <v>232</v>
      </c>
      <c r="D54" t="s">
        <v>233</v>
      </c>
      <c r="E54" t="s">
        <v>45</v>
      </c>
      <c r="F54" t="s">
        <v>69</v>
      </c>
      <c r="G54" t="s">
        <v>70</v>
      </c>
      <c r="H54" t="s">
        <v>71</v>
      </c>
      <c r="I54" t="s">
        <v>18</v>
      </c>
      <c r="J54" s="1">
        <v>36618</v>
      </c>
      <c r="K54">
        <v>2000</v>
      </c>
    </row>
    <row r="55" spans="1:11" x14ac:dyDescent="0.25">
      <c r="A55" t="s">
        <v>11</v>
      </c>
      <c r="B55" t="str">
        <f>"111308200201"</f>
        <v>111308200201</v>
      </c>
      <c r="C55" t="s">
        <v>257</v>
      </c>
      <c r="D55" t="s">
        <v>145</v>
      </c>
      <c r="E55" t="s">
        <v>20</v>
      </c>
      <c r="F55" t="s">
        <v>69</v>
      </c>
      <c r="G55" t="s">
        <v>70</v>
      </c>
      <c r="H55" t="s">
        <v>71</v>
      </c>
      <c r="J55" s="1">
        <v>37481</v>
      </c>
      <c r="K55">
        <v>2002</v>
      </c>
    </row>
    <row r="56" spans="1:11" x14ac:dyDescent="0.25">
      <c r="A56" t="s">
        <v>11</v>
      </c>
      <c r="B56" t="str">
        <f>"121112200102"</f>
        <v>121112200102</v>
      </c>
      <c r="C56" t="s">
        <v>336</v>
      </c>
      <c r="D56" t="s">
        <v>337</v>
      </c>
      <c r="E56" t="s">
        <v>39</v>
      </c>
      <c r="F56" t="s">
        <v>69</v>
      </c>
      <c r="G56" t="s">
        <v>70</v>
      </c>
      <c r="H56" t="s">
        <v>71</v>
      </c>
      <c r="I56" t="s">
        <v>18</v>
      </c>
      <c r="J56" s="1">
        <v>37236</v>
      </c>
      <c r="K56">
        <v>2001</v>
      </c>
    </row>
    <row r="57" spans="1:11" x14ac:dyDescent="0.25">
      <c r="A57" t="s">
        <v>11</v>
      </c>
      <c r="B57" t="str">
        <f>"120207200100"</f>
        <v>120207200100</v>
      </c>
      <c r="C57" t="s">
        <v>369</v>
      </c>
      <c r="D57" t="s">
        <v>370</v>
      </c>
      <c r="E57" t="s">
        <v>39</v>
      </c>
      <c r="F57" t="s">
        <v>69</v>
      </c>
      <c r="G57" t="s">
        <v>70</v>
      </c>
      <c r="H57" t="s">
        <v>71</v>
      </c>
      <c r="I57" t="s">
        <v>59</v>
      </c>
      <c r="J57" s="1">
        <v>37074</v>
      </c>
      <c r="K57">
        <v>2001</v>
      </c>
    </row>
    <row r="58" spans="1:11" x14ac:dyDescent="0.25">
      <c r="A58" t="s">
        <v>11</v>
      </c>
      <c r="B58" t="str">
        <f>"121101200201"</f>
        <v>121101200201</v>
      </c>
      <c r="C58" t="s">
        <v>390</v>
      </c>
      <c r="D58" t="s">
        <v>391</v>
      </c>
      <c r="E58" t="s">
        <v>39</v>
      </c>
      <c r="F58" t="s">
        <v>69</v>
      </c>
      <c r="G58" t="s">
        <v>70</v>
      </c>
      <c r="H58" t="s">
        <v>71</v>
      </c>
      <c r="I58" t="s">
        <v>18</v>
      </c>
      <c r="J58" s="1">
        <v>37267</v>
      </c>
      <c r="K58">
        <v>2002</v>
      </c>
    </row>
    <row r="59" spans="1:11" x14ac:dyDescent="0.25">
      <c r="A59" t="s">
        <v>11</v>
      </c>
      <c r="B59" t="str">
        <f>"110101200201"</f>
        <v>110101200201</v>
      </c>
      <c r="C59" t="s">
        <v>398</v>
      </c>
      <c r="D59" t="s">
        <v>19</v>
      </c>
      <c r="E59" t="s">
        <v>20</v>
      </c>
      <c r="F59" t="s">
        <v>69</v>
      </c>
      <c r="G59" t="s">
        <v>70</v>
      </c>
      <c r="H59" t="s">
        <v>71</v>
      </c>
      <c r="I59" t="s">
        <v>18</v>
      </c>
      <c r="J59" s="1">
        <v>37257</v>
      </c>
      <c r="K59">
        <v>2002</v>
      </c>
    </row>
    <row r="60" spans="1:11" x14ac:dyDescent="0.25">
      <c r="A60" t="s">
        <v>11</v>
      </c>
      <c r="B60" t="str">
        <f>"122104200200"</f>
        <v>122104200200</v>
      </c>
      <c r="C60" t="s">
        <v>433</v>
      </c>
      <c r="D60" t="s">
        <v>184</v>
      </c>
      <c r="E60" t="s">
        <v>39</v>
      </c>
      <c r="F60" t="s">
        <v>69</v>
      </c>
      <c r="G60" t="s">
        <v>70</v>
      </c>
      <c r="H60" t="s">
        <v>71</v>
      </c>
      <c r="I60" t="s">
        <v>18</v>
      </c>
      <c r="J60" s="1">
        <v>37367</v>
      </c>
      <c r="K60">
        <v>2002</v>
      </c>
    </row>
    <row r="61" spans="1:11" x14ac:dyDescent="0.25">
      <c r="A61" t="s">
        <v>11</v>
      </c>
      <c r="B61" t="str">
        <f>"110905200200"</f>
        <v>110905200200</v>
      </c>
      <c r="C61" t="s">
        <v>472</v>
      </c>
      <c r="D61" t="s">
        <v>413</v>
      </c>
      <c r="E61" t="s">
        <v>20</v>
      </c>
      <c r="F61" t="s">
        <v>69</v>
      </c>
      <c r="G61" t="s">
        <v>70</v>
      </c>
      <c r="H61" t="s">
        <v>71</v>
      </c>
      <c r="I61" t="s">
        <v>18</v>
      </c>
      <c r="J61" s="1">
        <v>37385</v>
      </c>
      <c r="K61">
        <v>2002</v>
      </c>
    </row>
    <row r="62" spans="1:11" x14ac:dyDescent="0.25">
      <c r="A62" t="s">
        <v>11</v>
      </c>
      <c r="B62" t="str">
        <f>"120901200200"</f>
        <v>120901200200</v>
      </c>
      <c r="C62" t="s">
        <v>478</v>
      </c>
      <c r="D62" t="s">
        <v>479</v>
      </c>
      <c r="E62" t="s">
        <v>39</v>
      </c>
      <c r="F62" t="s">
        <v>69</v>
      </c>
      <c r="G62" t="s">
        <v>70</v>
      </c>
      <c r="H62" t="s">
        <v>71</v>
      </c>
      <c r="J62" s="1">
        <v>37265</v>
      </c>
      <c r="K62">
        <v>2002</v>
      </c>
    </row>
    <row r="63" spans="1:11" x14ac:dyDescent="0.25">
      <c r="A63" t="s">
        <v>11</v>
      </c>
      <c r="B63" t="str">
        <f>"120211200003"</f>
        <v>120211200003</v>
      </c>
      <c r="C63" t="s">
        <v>552</v>
      </c>
      <c r="D63" t="s">
        <v>173</v>
      </c>
      <c r="E63" t="s">
        <v>51</v>
      </c>
      <c r="F63" t="s">
        <v>69</v>
      </c>
      <c r="G63" t="s">
        <v>70</v>
      </c>
      <c r="H63" t="s">
        <v>71</v>
      </c>
      <c r="I63" t="s">
        <v>18</v>
      </c>
      <c r="J63" s="1">
        <v>36832</v>
      </c>
      <c r="K63">
        <v>2000</v>
      </c>
    </row>
    <row r="64" spans="1:11" x14ac:dyDescent="0.25">
      <c r="A64" t="s">
        <v>11</v>
      </c>
      <c r="B64" t="str">
        <f>"120903199601"</f>
        <v>120903199601</v>
      </c>
      <c r="C64" t="s">
        <v>556</v>
      </c>
      <c r="D64" t="s">
        <v>184</v>
      </c>
      <c r="E64" t="s">
        <v>56</v>
      </c>
      <c r="F64" t="s">
        <v>69</v>
      </c>
      <c r="G64" t="s">
        <v>70</v>
      </c>
      <c r="H64" t="s">
        <v>71</v>
      </c>
      <c r="I64" t="s">
        <v>82</v>
      </c>
      <c r="J64" s="1">
        <v>35133</v>
      </c>
      <c r="K64">
        <v>1996</v>
      </c>
    </row>
    <row r="65" spans="1:11" x14ac:dyDescent="0.25">
      <c r="A65" t="s">
        <v>11</v>
      </c>
      <c r="B65" t="str">
        <f>"112401200100"</f>
        <v>112401200100</v>
      </c>
      <c r="C65" t="s">
        <v>583</v>
      </c>
      <c r="D65" t="s">
        <v>584</v>
      </c>
      <c r="E65" t="s">
        <v>20</v>
      </c>
      <c r="F65" t="s">
        <v>69</v>
      </c>
      <c r="G65" t="s">
        <v>70</v>
      </c>
      <c r="H65" t="s">
        <v>71</v>
      </c>
      <c r="J65" s="1">
        <v>36915</v>
      </c>
      <c r="K65">
        <v>2001</v>
      </c>
    </row>
    <row r="66" spans="1:11" x14ac:dyDescent="0.25">
      <c r="A66" t="s">
        <v>11</v>
      </c>
      <c r="B66" t="str">
        <f>"121106200200"</f>
        <v>121106200200</v>
      </c>
      <c r="C66" t="s">
        <v>594</v>
      </c>
      <c r="D66" t="s">
        <v>184</v>
      </c>
      <c r="E66" t="s">
        <v>39</v>
      </c>
      <c r="F66" t="s">
        <v>69</v>
      </c>
      <c r="G66" t="s">
        <v>70</v>
      </c>
      <c r="H66" t="s">
        <v>71</v>
      </c>
      <c r="I66" t="s">
        <v>18</v>
      </c>
      <c r="J66" s="1">
        <v>37418</v>
      </c>
      <c r="K66">
        <v>2002</v>
      </c>
    </row>
    <row r="67" spans="1:11" x14ac:dyDescent="0.25">
      <c r="A67" t="s">
        <v>11</v>
      </c>
      <c r="B67" t="str">
        <f>"120711200200"</f>
        <v>120711200200</v>
      </c>
      <c r="C67" t="s">
        <v>611</v>
      </c>
      <c r="D67" t="s">
        <v>317</v>
      </c>
      <c r="E67" t="s">
        <v>39</v>
      </c>
      <c r="F67" t="s">
        <v>69</v>
      </c>
      <c r="G67" t="s">
        <v>70</v>
      </c>
      <c r="H67" t="s">
        <v>71</v>
      </c>
      <c r="I67" t="s">
        <v>18</v>
      </c>
      <c r="J67" s="1">
        <v>37567</v>
      </c>
      <c r="K67">
        <v>2002</v>
      </c>
    </row>
    <row r="68" spans="1:11" x14ac:dyDescent="0.25">
      <c r="A68" t="s">
        <v>11</v>
      </c>
      <c r="B68" t="str">
        <f>"120902200000"</f>
        <v>120902200000</v>
      </c>
      <c r="C68" t="s">
        <v>645</v>
      </c>
      <c r="D68" t="s">
        <v>347</v>
      </c>
      <c r="E68" t="s">
        <v>51</v>
      </c>
      <c r="F68" t="s">
        <v>69</v>
      </c>
      <c r="G68" t="s">
        <v>70</v>
      </c>
      <c r="H68" t="s">
        <v>71</v>
      </c>
      <c r="I68" t="s">
        <v>59</v>
      </c>
      <c r="J68" s="1">
        <v>36565</v>
      </c>
      <c r="K68">
        <v>2000</v>
      </c>
    </row>
    <row r="69" spans="1:11" x14ac:dyDescent="0.25">
      <c r="A69" t="s">
        <v>11</v>
      </c>
      <c r="B69" t="str">
        <f>"120911200101"</f>
        <v>120911200101</v>
      </c>
      <c r="C69" t="s">
        <v>685</v>
      </c>
      <c r="D69" t="s">
        <v>686</v>
      </c>
      <c r="E69" t="s">
        <v>39</v>
      </c>
      <c r="F69" t="s">
        <v>69</v>
      </c>
      <c r="G69" t="s">
        <v>70</v>
      </c>
      <c r="H69" t="s">
        <v>71</v>
      </c>
      <c r="J69" s="1">
        <v>37204</v>
      </c>
      <c r="K69">
        <v>2001</v>
      </c>
    </row>
    <row r="70" spans="1:11" x14ac:dyDescent="0.25">
      <c r="A70" t="s">
        <v>11</v>
      </c>
      <c r="B70" t="str">
        <f>"112703200201"</f>
        <v>112703200201</v>
      </c>
      <c r="C70" t="s">
        <v>693</v>
      </c>
      <c r="D70" t="s">
        <v>694</v>
      </c>
      <c r="E70" t="s">
        <v>20</v>
      </c>
      <c r="F70" t="s">
        <v>69</v>
      </c>
      <c r="G70" t="s">
        <v>70</v>
      </c>
      <c r="H70" t="s">
        <v>71</v>
      </c>
      <c r="J70" s="1">
        <v>37342</v>
      </c>
      <c r="K70">
        <v>2002</v>
      </c>
    </row>
    <row r="71" spans="1:11" x14ac:dyDescent="0.25">
      <c r="A71" t="s">
        <v>11</v>
      </c>
      <c r="B71" t="str">
        <f>"122012200200"</f>
        <v>122012200200</v>
      </c>
      <c r="C71" t="s">
        <v>711</v>
      </c>
      <c r="D71" t="s">
        <v>123</v>
      </c>
      <c r="E71" t="s">
        <v>39</v>
      </c>
      <c r="F71" t="s">
        <v>69</v>
      </c>
      <c r="G71" t="s">
        <v>70</v>
      </c>
      <c r="H71" t="s">
        <v>71</v>
      </c>
      <c r="J71" s="1">
        <v>37610</v>
      </c>
      <c r="K71">
        <v>2002</v>
      </c>
    </row>
    <row r="72" spans="1:11" x14ac:dyDescent="0.25">
      <c r="A72" t="s">
        <v>11</v>
      </c>
      <c r="B72" t="str">
        <f>"110803200200"</f>
        <v>110803200200</v>
      </c>
      <c r="C72" t="s">
        <v>12</v>
      </c>
      <c r="D72" t="s">
        <v>19</v>
      </c>
      <c r="E72" t="s">
        <v>20</v>
      </c>
      <c r="F72" t="s">
        <v>21</v>
      </c>
      <c r="G72" t="s">
        <v>22</v>
      </c>
      <c r="H72" t="s">
        <v>23</v>
      </c>
      <c r="J72" s="1">
        <v>37323</v>
      </c>
      <c r="K72">
        <v>2002</v>
      </c>
    </row>
    <row r="73" spans="1:11" x14ac:dyDescent="0.25">
      <c r="A73" t="s">
        <v>11</v>
      </c>
      <c r="B73" t="str">
        <f>"111505200100"</f>
        <v>111505200100</v>
      </c>
      <c r="C73" t="s">
        <v>85</v>
      </c>
      <c r="D73" t="s">
        <v>86</v>
      </c>
      <c r="E73" t="s">
        <v>20</v>
      </c>
      <c r="F73" t="s">
        <v>21</v>
      </c>
      <c r="G73" t="s">
        <v>22</v>
      </c>
      <c r="H73" t="s">
        <v>87</v>
      </c>
      <c r="I73" t="s">
        <v>18</v>
      </c>
      <c r="J73" s="1">
        <v>37026</v>
      </c>
      <c r="K73">
        <v>2001</v>
      </c>
    </row>
    <row r="74" spans="1:11" x14ac:dyDescent="0.25">
      <c r="A74" t="s">
        <v>11</v>
      </c>
      <c r="B74" t="str">
        <f>"110903200001"</f>
        <v>110903200001</v>
      </c>
      <c r="C74" t="s">
        <v>141</v>
      </c>
      <c r="D74" t="s">
        <v>142</v>
      </c>
      <c r="E74" t="s">
        <v>45</v>
      </c>
      <c r="F74" t="s">
        <v>21</v>
      </c>
      <c r="G74" t="s">
        <v>22</v>
      </c>
      <c r="H74" t="s">
        <v>143</v>
      </c>
      <c r="I74" t="s">
        <v>18</v>
      </c>
      <c r="J74" s="1">
        <v>36594</v>
      </c>
      <c r="K74">
        <v>2000</v>
      </c>
    </row>
    <row r="75" spans="1:11" x14ac:dyDescent="0.25">
      <c r="A75" t="s">
        <v>11</v>
      </c>
      <c r="B75" t="str">
        <f>"122210200100"</f>
        <v>122210200100</v>
      </c>
      <c r="C75" t="s">
        <v>176</v>
      </c>
      <c r="D75" t="s">
        <v>177</v>
      </c>
      <c r="E75" t="s">
        <v>39</v>
      </c>
      <c r="F75" t="s">
        <v>21</v>
      </c>
      <c r="G75" t="s">
        <v>22</v>
      </c>
      <c r="H75" t="s">
        <v>178</v>
      </c>
      <c r="I75" t="s">
        <v>18</v>
      </c>
      <c r="J75" s="1">
        <v>37186</v>
      </c>
      <c r="K75">
        <v>2001</v>
      </c>
    </row>
    <row r="76" spans="1:11" x14ac:dyDescent="0.25">
      <c r="A76" t="s">
        <v>11</v>
      </c>
      <c r="B76" t="str">
        <f>"112107199801"</f>
        <v>112107199801</v>
      </c>
      <c r="C76" t="s">
        <v>214</v>
      </c>
      <c r="D76" t="s">
        <v>215</v>
      </c>
      <c r="E76" t="s">
        <v>107</v>
      </c>
      <c r="F76" t="s">
        <v>21</v>
      </c>
      <c r="G76" t="s">
        <v>22</v>
      </c>
      <c r="H76" t="s">
        <v>143</v>
      </c>
      <c r="I76" t="s">
        <v>18</v>
      </c>
      <c r="J76" s="1">
        <v>35997</v>
      </c>
      <c r="K76">
        <v>1998</v>
      </c>
    </row>
    <row r="77" spans="1:11" x14ac:dyDescent="0.25">
      <c r="A77" t="s">
        <v>11</v>
      </c>
      <c r="B77" t="str">
        <f>"120708199801"</f>
        <v>120708199801</v>
      </c>
      <c r="C77" t="s">
        <v>222</v>
      </c>
      <c r="D77" t="s">
        <v>186</v>
      </c>
      <c r="E77" t="s">
        <v>115</v>
      </c>
      <c r="F77" t="s">
        <v>21</v>
      </c>
      <c r="G77" t="s">
        <v>22</v>
      </c>
      <c r="H77" t="s">
        <v>223</v>
      </c>
      <c r="I77" t="s">
        <v>59</v>
      </c>
      <c r="J77" s="1">
        <v>36014</v>
      </c>
      <c r="K77">
        <v>1998</v>
      </c>
    </row>
    <row r="78" spans="1:11" x14ac:dyDescent="0.25">
      <c r="A78" t="s">
        <v>11</v>
      </c>
      <c r="B78" t="str">
        <f>"122708199900"</f>
        <v>122708199900</v>
      </c>
      <c r="C78" t="s">
        <v>226</v>
      </c>
      <c r="D78" t="s">
        <v>119</v>
      </c>
      <c r="E78" t="s">
        <v>51</v>
      </c>
      <c r="F78" t="s">
        <v>21</v>
      </c>
      <c r="G78" t="s">
        <v>22</v>
      </c>
      <c r="H78" t="s">
        <v>227</v>
      </c>
      <c r="I78" t="s">
        <v>82</v>
      </c>
      <c r="J78" s="1">
        <v>36399</v>
      </c>
      <c r="K78">
        <v>1999</v>
      </c>
    </row>
    <row r="79" spans="1:11" x14ac:dyDescent="0.25">
      <c r="A79" t="s">
        <v>11</v>
      </c>
      <c r="B79" t="str">
        <f>"113012200000"</f>
        <v>113012200000</v>
      </c>
      <c r="C79" t="s">
        <v>229</v>
      </c>
      <c r="D79" t="s">
        <v>225</v>
      </c>
      <c r="E79" t="s">
        <v>45</v>
      </c>
      <c r="F79" t="s">
        <v>21</v>
      </c>
      <c r="G79" t="s">
        <v>22</v>
      </c>
      <c r="H79" t="s">
        <v>87</v>
      </c>
      <c r="J79" s="1">
        <v>36890</v>
      </c>
      <c r="K79">
        <v>2000</v>
      </c>
    </row>
    <row r="80" spans="1:11" x14ac:dyDescent="0.25">
      <c r="A80" t="s">
        <v>11</v>
      </c>
      <c r="B80" t="str">
        <f>"111106199902"</f>
        <v>111106199902</v>
      </c>
      <c r="C80" t="s">
        <v>245</v>
      </c>
      <c r="D80" t="s">
        <v>160</v>
      </c>
      <c r="E80" t="s">
        <v>45</v>
      </c>
      <c r="F80" t="s">
        <v>21</v>
      </c>
      <c r="G80" t="s">
        <v>22</v>
      </c>
      <c r="H80" t="s">
        <v>246</v>
      </c>
      <c r="I80" t="s">
        <v>18</v>
      </c>
      <c r="J80" s="1">
        <v>36322</v>
      </c>
      <c r="K80">
        <v>1999</v>
      </c>
    </row>
    <row r="81" spans="1:11" x14ac:dyDescent="0.25">
      <c r="A81" t="s">
        <v>11</v>
      </c>
      <c r="B81" t="str">
        <f>"110908199902"</f>
        <v>110908199902</v>
      </c>
      <c r="C81" t="s">
        <v>249</v>
      </c>
      <c r="D81" t="s">
        <v>117</v>
      </c>
      <c r="E81" t="s">
        <v>45</v>
      </c>
      <c r="F81" t="s">
        <v>21</v>
      </c>
      <c r="G81" t="s">
        <v>22</v>
      </c>
      <c r="H81" t="s">
        <v>178</v>
      </c>
      <c r="I81" t="s">
        <v>18</v>
      </c>
      <c r="J81" s="1">
        <v>36381</v>
      </c>
      <c r="K81">
        <v>1999</v>
      </c>
    </row>
    <row r="82" spans="1:11" x14ac:dyDescent="0.25">
      <c r="A82" t="s">
        <v>11</v>
      </c>
      <c r="B82" t="str">
        <f>"111202200000"</f>
        <v>111202200000</v>
      </c>
      <c r="C82" t="s">
        <v>253</v>
      </c>
      <c r="D82" t="s">
        <v>160</v>
      </c>
      <c r="E82" t="s">
        <v>45</v>
      </c>
      <c r="F82" t="s">
        <v>21</v>
      </c>
      <c r="G82" t="s">
        <v>22</v>
      </c>
      <c r="H82" t="s">
        <v>254</v>
      </c>
      <c r="I82" t="s">
        <v>59</v>
      </c>
      <c r="J82" s="1">
        <v>36568</v>
      </c>
      <c r="K82">
        <v>2000</v>
      </c>
    </row>
    <row r="83" spans="1:11" x14ac:dyDescent="0.25">
      <c r="A83" t="s">
        <v>11</v>
      </c>
      <c r="B83" t="str">
        <f>"112704199100"</f>
        <v>112704199100</v>
      </c>
      <c r="C83" t="s">
        <v>255</v>
      </c>
      <c r="D83" t="s">
        <v>100</v>
      </c>
      <c r="E83" t="s">
        <v>91</v>
      </c>
      <c r="F83" t="s">
        <v>21</v>
      </c>
      <c r="G83" t="s">
        <v>22</v>
      </c>
      <c r="H83" t="s">
        <v>246</v>
      </c>
      <c r="I83" t="s">
        <v>59</v>
      </c>
      <c r="J83" s="1">
        <v>33355</v>
      </c>
      <c r="K83">
        <v>1991</v>
      </c>
    </row>
    <row r="84" spans="1:11" x14ac:dyDescent="0.25">
      <c r="A84" t="s">
        <v>11</v>
      </c>
      <c r="B84" t="str">
        <f>"122802199800"</f>
        <v>122802199800</v>
      </c>
      <c r="C84" t="s">
        <v>258</v>
      </c>
      <c r="D84" t="s">
        <v>184</v>
      </c>
      <c r="E84" t="s">
        <v>115</v>
      </c>
      <c r="F84" t="s">
        <v>21</v>
      </c>
      <c r="G84" t="s">
        <v>22</v>
      </c>
      <c r="H84" t="s">
        <v>223</v>
      </c>
      <c r="I84" t="s">
        <v>59</v>
      </c>
      <c r="J84" s="1">
        <v>35854</v>
      </c>
      <c r="K84">
        <v>1998</v>
      </c>
    </row>
    <row r="85" spans="1:11" x14ac:dyDescent="0.25">
      <c r="A85" t="s">
        <v>11</v>
      </c>
      <c r="B85" t="str">
        <f>"111412200000"</f>
        <v>111412200000</v>
      </c>
      <c r="C85" t="s">
        <v>270</v>
      </c>
      <c r="D85" t="s">
        <v>111</v>
      </c>
      <c r="E85" t="s">
        <v>45</v>
      </c>
      <c r="F85" t="s">
        <v>21</v>
      </c>
      <c r="G85" t="s">
        <v>22</v>
      </c>
      <c r="H85" t="s">
        <v>271</v>
      </c>
      <c r="I85" t="s">
        <v>59</v>
      </c>
      <c r="J85" s="1">
        <v>36874</v>
      </c>
      <c r="K85">
        <v>2000</v>
      </c>
    </row>
    <row r="86" spans="1:11" x14ac:dyDescent="0.25">
      <c r="A86" t="s">
        <v>11</v>
      </c>
      <c r="B86" t="str">
        <f>"121406200000"</f>
        <v>121406200000</v>
      </c>
      <c r="C86" t="s">
        <v>286</v>
      </c>
      <c r="D86" t="s">
        <v>184</v>
      </c>
      <c r="E86" t="s">
        <v>51</v>
      </c>
      <c r="F86" t="s">
        <v>21</v>
      </c>
      <c r="G86" t="s">
        <v>22</v>
      </c>
      <c r="H86" t="s">
        <v>246</v>
      </c>
      <c r="I86" t="s">
        <v>18</v>
      </c>
      <c r="J86" s="1">
        <v>36691</v>
      </c>
      <c r="K86">
        <v>2000</v>
      </c>
    </row>
    <row r="87" spans="1:11" x14ac:dyDescent="0.25">
      <c r="A87" t="s">
        <v>11</v>
      </c>
      <c r="B87" t="str">
        <f>"111303200000"</f>
        <v>111303200000</v>
      </c>
      <c r="C87" t="s">
        <v>298</v>
      </c>
      <c r="D87" t="s">
        <v>19</v>
      </c>
      <c r="E87" t="s">
        <v>45</v>
      </c>
      <c r="F87" t="s">
        <v>21</v>
      </c>
      <c r="G87" t="s">
        <v>22</v>
      </c>
      <c r="H87" t="s">
        <v>87</v>
      </c>
      <c r="J87" s="1">
        <v>36598</v>
      </c>
      <c r="K87">
        <v>2000</v>
      </c>
    </row>
    <row r="88" spans="1:11" x14ac:dyDescent="0.25">
      <c r="A88" t="s">
        <v>11</v>
      </c>
      <c r="B88" t="str">
        <f>"110602199800"</f>
        <v>110602199800</v>
      </c>
      <c r="C88" t="s">
        <v>309</v>
      </c>
      <c r="D88" t="s">
        <v>111</v>
      </c>
      <c r="E88" t="s">
        <v>107</v>
      </c>
      <c r="F88" t="s">
        <v>21</v>
      </c>
      <c r="G88" t="s">
        <v>22</v>
      </c>
      <c r="H88" t="s">
        <v>246</v>
      </c>
      <c r="I88" t="s">
        <v>59</v>
      </c>
      <c r="J88" s="1">
        <v>35832</v>
      </c>
      <c r="K88">
        <v>1998</v>
      </c>
    </row>
    <row r="89" spans="1:11" x14ac:dyDescent="0.25">
      <c r="A89" t="s">
        <v>11</v>
      </c>
      <c r="B89" t="str">
        <f>"120103199900"</f>
        <v>120103199900</v>
      </c>
      <c r="C89" t="s">
        <v>346</v>
      </c>
      <c r="D89" t="s">
        <v>347</v>
      </c>
      <c r="E89" t="s">
        <v>51</v>
      </c>
      <c r="F89" t="s">
        <v>21</v>
      </c>
      <c r="G89" t="s">
        <v>22</v>
      </c>
      <c r="H89" t="s">
        <v>87</v>
      </c>
      <c r="I89" t="s">
        <v>18</v>
      </c>
      <c r="J89" s="1">
        <v>36220</v>
      </c>
      <c r="K89">
        <v>1999</v>
      </c>
    </row>
    <row r="90" spans="1:11" x14ac:dyDescent="0.25">
      <c r="A90" t="s">
        <v>11</v>
      </c>
      <c r="B90" t="str">
        <f>"120603199801"</f>
        <v>120603199801</v>
      </c>
      <c r="C90" t="s">
        <v>382</v>
      </c>
      <c r="D90" t="s">
        <v>383</v>
      </c>
      <c r="E90" t="s">
        <v>115</v>
      </c>
      <c r="F90" t="s">
        <v>21</v>
      </c>
      <c r="G90" t="s">
        <v>22</v>
      </c>
      <c r="H90" t="s">
        <v>384</v>
      </c>
      <c r="I90" t="s">
        <v>59</v>
      </c>
      <c r="J90" s="1">
        <v>35860</v>
      </c>
      <c r="K90">
        <v>1998</v>
      </c>
    </row>
    <row r="91" spans="1:11" x14ac:dyDescent="0.25">
      <c r="A91" t="s">
        <v>11</v>
      </c>
      <c r="B91" t="str">
        <f>"111401200200"</f>
        <v>111401200200</v>
      </c>
      <c r="C91" t="s">
        <v>398</v>
      </c>
      <c r="D91" t="s">
        <v>399</v>
      </c>
      <c r="E91" t="s">
        <v>20</v>
      </c>
      <c r="F91" t="s">
        <v>21</v>
      </c>
      <c r="G91" t="s">
        <v>22</v>
      </c>
      <c r="H91" t="s">
        <v>246</v>
      </c>
      <c r="I91" t="s">
        <v>18</v>
      </c>
      <c r="J91" s="1">
        <v>37270</v>
      </c>
      <c r="K91">
        <v>2002</v>
      </c>
    </row>
    <row r="92" spans="1:11" x14ac:dyDescent="0.25">
      <c r="A92" t="s">
        <v>11</v>
      </c>
      <c r="B92" t="str">
        <f>"121906199800"</f>
        <v>121906199800</v>
      </c>
      <c r="C92" t="s">
        <v>407</v>
      </c>
      <c r="D92" t="s">
        <v>184</v>
      </c>
      <c r="E92" t="s">
        <v>115</v>
      </c>
      <c r="F92" t="s">
        <v>21</v>
      </c>
      <c r="G92" t="s">
        <v>22</v>
      </c>
      <c r="H92" t="s">
        <v>87</v>
      </c>
      <c r="I92" t="s">
        <v>59</v>
      </c>
      <c r="J92" s="1">
        <v>35965</v>
      </c>
      <c r="K92">
        <v>1998</v>
      </c>
    </row>
    <row r="93" spans="1:11" x14ac:dyDescent="0.25">
      <c r="A93" t="s">
        <v>11</v>
      </c>
      <c r="B93" t="str">
        <f>"122106200100"</f>
        <v>122106200100</v>
      </c>
      <c r="C93" t="s">
        <v>408</v>
      </c>
      <c r="D93" t="s">
        <v>273</v>
      </c>
      <c r="E93" t="s">
        <v>39</v>
      </c>
      <c r="F93" t="s">
        <v>21</v>
      </c>
      <c r="G93" t="s">
        <v>22</v>
      </c>
      <c r="H93" t="s">
        <v>409</v>
      </c>
      <c r="I93" t="s">
        <v>59</v>
      </c>
      <c r="J93" s="1">
        <v>37063</v>
      </c>
      <c r="K93">
        <v>2001</v>
      </c>
    </row>
    <row r="94" spans="1:11" x14ac:dyDescent="0.25">
      <c r="A94" t="s">
        <v>11</v>
      </c>
      <c r="B94" t="str">
        <f>"121303200100"</f>
        <v>121303200100</v>
      </c>
      <c r="C94" t="s">
        <v>430</v>
      </c>
      <c r="D94" t="s">
        <v>319</v>
      </c>
      <c r="E94" t="s">
        <v>39</v>
      </c>
      <c r="F94" t="s">
        <v>21</v>
      </c>
      <c r="G94" t="s">
        <v>22</v>
      </c>
      <c r="H94" t="s">
        <v>143</v>
      </c>
      <c r="I94" t="s">
        <v>18</v>
      </c>
      <c r="J94" s="1">
        <v>36963</v>
      </c>
      <c r="K94">
        <v>2001</v>
      </c>
    </row>
    <row r="95" spans="1:11" x14ac:dyDescent="0.25">
      <c r="A95" t="s">
        <v>11</v>
      </c>
      <c r="B95" t="str">
        <f>"112004200000"</f>
        <v>112004200000</v>
      </c>
      <c r="C95" t="s">
        <v>432</v>
      </c>
      <c r="D95" t="s">
        <v>96</v>
      </c>
      <c r="E95" t="s">
        <v>45</v>
      </c>
      <c r="F95" t="s">
        <v>21</v>
      </c>
      <c r="G95" t="s">
        <v>22</v>
      </c>
      <c r="H95" t="s">
        <v>246</v>
      </c>
      <c r="I95" t="s">
        <v>18</v>
      </c>
      <c r="J95" s="1">
        <v>36636</v>
      </c>
      <c r="K95">
        <v>2000</v>
      </c>
    </row>
    <row r="96" spans="1:11" x14ac:dyDescent="0.25">
      <c r="A96" t="s">
        <v>11</v>
      </c>
      <c r="B96" t="str">
        <f>"121511200000"</f>
        <v>121511200000</v>
      </c>
      <c r="C96" t="s">
        <v>441</v>
      </c>
      <c r="D96" t="s">
        <v>184</v>
      </c>
      <c r="E96" t="s">
        <v>51</v>
      </c>
      <c r="F96" t="s">
        <v>21</v>
      </c>
      <c r="G96" t="s">
        <v>22</v>
      </c>
      <c r="H96" t="s">
        <v>246</v>
      </c>
      <c r="I96" t="s">
        <v>18</v>
      </c>
      <c r="J96" s="1">
        <v>36845</v>
      </c>
      <c r="K96">
        <v>2000</v>
      </c>
    </row>
    <row r="97" spans="1:11" x14ac:dyDescent="0.25">
      <c r="A97" t="s">
        <v>11</v>
      </c>
      <c r="B97" t="str">
        <f>"122305199900"</f>
        <v>122305199900</v>
      </c>
      <c r="C97" t="s">
        <v>446</v>
      </c>
      <c r="D97" t="s">
        <v>119</v>
      </c>
      <c r="E97" t="s">
        <v>51</v>
      </c>
      <c r="F97" t="s">
        <v>21</v>
      </c>
      <c r="G97" t="s">
        <v>22</v>
      </c>
      <c r="H97" t="s">
        <v>87</v>
      </c>
      <c r="I97" t="s">
        <v>18</v>
      </c>
      <c r="J97" s="1">
        <v>36303</v>
      </c>
      <c r="K97">
        <v>1999</v>
      </c>
    </row>
    <row r="98" spans="1:11" x14ac:dyDescent="0.25">
      <c r="A98" t="s">
        <v>11</v>
      </c>
      <c r="B98" t="str">
        <f>"120308200000"</f>
        <v>120308200000</v>
      </c>
      <c r="C98" t="s">
        <v>466</v>
      </c>
      <c r="D98" t="s">
        <v>317</v>
      </c>
      <c r="E98" t="s">
        <v>51</v>
      </c>
      <c r="F98" t="s">
        <v>21</v>
      </c>
      <c r="G98" t="s">
        <v>22</v>
      </c>
      <c r="H98" t="s">
        <v>467</v>
      </c>
      <c r="I98" t="s">
        <v>59</v>
      </c>
      <c r="J98" s="1">
        <v>36741</v>
      </c>
      <c r="K98">
        <v>2000</v>
      </c>
    </row>
    <row r="99" spans="1:11" x14ac:dyDescent="0.25">
      <c r="A99" t="s">
        <v>11</v>
      </c>
      <c r="B99" t="str">
        <f>"120202199700"</f>
        <v>120202199700</v>
      </c>
      <c r="C99" t="s">
        <v>466</v>
      </c>
      <c r="D99" t="s">
        <v>231</v>
      </c>
      <c r="E99" t="s">
        <v>115</v>
      </c>
      <c r="F99" t="s">
        <v>21</v>
      </c>
      <c r="G99" t="s">
        <v>22</v>
      </c>
      <c r="H99" t="s">
        <v>384</v>
      </c>
      <c r="I99" t="s">
        <v>59</v>
      </c>
      <c r="J99" s="1">
        <v>35463</v>
      </c>
      <c r="K99">
        <v>1997</v>
      </c>
    </row>
    <row r="100" spans="1:11" x14ac:dyDescent="0.25">
      <c r="A100" t="s">
        <v>11</v>
      </c>
      <c r="B100" t="str">
        <f>"120603200100"</f>
        <v>120603200100</v>
      </c>
      <c r="C100" t="s">
        <v>471</v>
      </c>
      <c r="D100" t="s">
        <v>325</v>
      </c>
      <c r="E100" t="s">
        <v>39</v>
      </c>
      <c r="F100" t="s">
        <v>21</v>
      </c>
      <c r="G100" t="s">
        <v>22</v>
      </c>
      <c r="H100" t="s">
        <v>178</v>
      </c>
      <c r="I100" t="s">
        <v>59</v>
      </c>
      <c r="J100" s="1">
        <v>36956</v>
      </c>
      <c r="K100">
        <v>2001</v>
      </c>
    </row>
    <row r="101" spans="1:11" x14ac:dyDescent="0.25">
      <c r="A101" t="s">
        <v>11</v>
      </c>
      <c r="B101" t="str">
        <f>"122909200200"</f>
        <v>122909200200</v>
      </c>
      <c r="C101" t="s">
        <v>529</v>
      </c>
      <c r="D101" t="s">
        <v>50</v>
      </c>
      <c r="E101" t="s">
        <v>39</v>
      </c>
      <c r="F101" t="s">
        <v>21</v>
      </c>
      <c r="G101" t="s">
        <v>22</v>
      </c>
      <c r="H101" t="s">
        <v>23</v>
      </c>
      <c r="J101" s="1">
        <v>37528</v>
      </c>
      <c r="K101">
        <v>2002</v>
      </c>
    </row>
    <row r="102" spans="1:11" x14ac:dyDescent="0.25">
      <c r="A102" t="s">
        <v>11</v>
      </c>
      <c r="B102" t="str">
        <f>"112901199301"</f>
        <v>112901199301</v>
      </c>
      <c r="C102" t="s">
        <v>531</v>
      </c>
      <c r="D102" t="s">
        <v>462</v>
      </c>
      <c r="E102" t="s">
        <v>91</v>
      </c>
      <c r="F102" t="s">
        <v>21</v>
      </c>
      <c r="G102" t="s">
        <v>22</v>
      </c>
      <c r="H102" t="s">
        <v>223</v>
      </c>
      <c r="I102" t="s">
        <v>82</v>
      </c>
      <c r="J102" s="1">
        <v>33998</v>
      </c>
      <c r="K102">
        <v>1993</v>
      </c>
    </row>
    <row r="103" spans="1:11" x14ac:dyDescent="0.25">
      <c r="A103" t="s">
        <v>11</v>
      </c>
      <c r="B103" t="str">
        <f>"120509200200"</f>
        <v>120509200200</v>
      </c>
      <c r="C103" t="s">
        <v>564</v>
      </c>
      <c r="D103" t="s">
        <v>565</v>
      </c>
      <c r="E103" t="s">
        <v>39</v>
      </c>
      <c r="F103" t="s">
        <v>21</v>
      </c>
      <c r="G103" t="s">
        <v>22</v>
      </c>
      <c r="H103" t="s">
        <v>178</v>
      </c>
      <c r="J103" s="1">
        <v>37504</v>
      </c>
      <c r="K103">
        <v>2002</v>
      </c>
    </row>
    <row r="104" spans="1:11" x14ac:dyDescent="0.25">
      <c r="A104" t="s">
        <v>11</v>
      </c>
      <c r="B104" t="str">
        <f>"122312200000"</f>
        <v>122312200000</v>
      </c>
      <c r="C104" t="s">
        <v>571</v>
      </c>
      <c r="D104" t="s">
        <v>572</v>
      </c>
      <c r="E104" t="s">
        <v>51</v>
      </c>
      <c r="F104" t="s">
        <v>21</v>
      </c>
      <c r="G104" t="s">
        <v>22</v>
      </c>
      <c r="H104" t="s">
        <v>271</v>
      </c>
      <c r="I104" t="s">
        <v>18</v>
      </c>
      <c r="J104" s="1">
        <v>36883</v>
      </c>
      <c r="K104">
        <v>2000</v>
      </c>
    </row>
    <row r="105" spans="1:11" x14ac:dyDescent="0.25">
      <c r="A105" t="s">
        <v>11</v>
      </c>
      <c r="B105" t="str">
        <f>"111411200000"</f>
        <v>111411200000</v>
      </c>
      <c r="C105" t="s">
        <v>585</v>
      </c>
      <c r="D105" t="s">
        <v>133</v>
      </c>
      <c r="E105" t="s">
        <v>45</v>
      </c>
      <c r="F105" t="s">
        <v>21</v>
      </c>
      <c r="G105" t="s">
        <v>22</v>
      </c>
      <c r="H105" t="s">
        <v>586</v>
      </c>
      <c r="I105" t="s">
        <v>59</v>
      </c>
      <c r="J105" s="1">
        <v>36844</v>
      </c>
      <c r="K105">
        <v>2000</v>
      </c>
    </row>
    <row r="106" spans="1:11" x14ac:dyDescent="0.25">
      <c r="A106" t="s">
        <v>11</v>
      </c>
      <c r="B106" t="str">
        <f>"112903199903"</f>
        <v>112903199903</v>
      </c>
      <c r="C106" t="s">
        <v>587</v>
      </c>
      <c r="D106" t="s">
        <v>588</v>
      </c>
      <c r="E106" t="s">
        <v>45</v>
      </c>
      <c r="F106" t="s">
        <v>21</v>
      </c>
      <c r="G106" t="s">
        <v>22</v>
      </c>
      <c r="H106" t="s">
        <v>87</v>
      </c>
      <c r="I106" t="s">
        <v>18</v>
      </c>
      <c r="J106" s="1">
        <v>36248</v>
      </c>
      <c r="K106">
        <v>1999</v>
      </c>
    </row>
    <row r="107" spans="1:11" x14ac:dyDescent="0.25">
      <c r="A107" t="s">
        <v>11</v>
      </c>
      <c r="B107" t="str">
        <f>"121403199900"</f>
        <v>121403199900</v>
      </c>
      <c r="C107" t="s">
        <v>589</v>
      </c>
      <c r="D107" t="s">
        <v>590</v>
      </c>
      <c r="E107" t="s">
        <v>51</v>
      </c>
      <c r="F107" t="s">
        <v>21</v>
      </c>
      <c r="G107" t="s">
        <v>22</v>
      </c>
      <c r="H107" t="s">
        <v>271</v>
      </c>
      <c r="I107" t="s">
        <v>59</v>
      </c>
      <c r="J107" s="1">
        <v>36233</v>
      </c>
      <c r="K107">
        <v>1999</v>
      </c>
    </row>
    <row r="108" spans="1:11" x14ac:dyDescent="0.25">
      <c r="A108" t="s">
        <v>11</v>
      </c>
      <c r="B108" t="str">
        <f>"121801200000"</f>
        <v>121801200000</v>
      </c>
      <c r="C108" t="s">
        <v>593</v>
      </c>
      <c r="D108" t="s">
        <v>337</v>
      </c>
      <c r="E108" t="s">
        <v>51</v>
      </c>
      <c r="F108" t="s">
        <v>21</v>
      </c>
      <c r="G108" t="s">
        <v>22</v>
      </c>
      <c r="H108" t="s">
        <v>246</v>
      </c>
      <c r="I108" t="s">
        <v>59</v>
      </c>
      <c r="J108" s="1">
        <v>36543</v>
      </c>
      <c r="K108">
        <v>2000</v>
      </c>
    </row>
    <row r="109" spans="1:11" x14ac:dyDescent="0.25">
      <c r="A109" t="s">
        <v>11</v>
      </c>
      <c r="B109" t="str">
        <f>"121202200100"</f>
        <v>121202200100</v>
      </c>
      <c r="C109" t="s">
        <v>602</v>
      </c>
      <c r="D109" t="s">
        <v>268</v>
      </c>
      <c r="E109" t="s">
        <v>39</v>
      </c>
      <c r="F109" t="s">
        <v>21</v>
      </c>
      <c r="G109" t="s">
        <v>22</v>
      </c>
      <c r="H109" t="s">
        <v>178</v>
      </c>
      <c r="I109" t="s">
        <v>18</v>
      </c>
      <c r="J109" s="1">
        <v>36934</v>
      </c>
      <c r="K109">
        <v>2001</v>
      </c>
    </row>
    <row r="110" spans="1:11" x14ac:dyDescent="0.25">
      <c r="A110" t="s">
        <v>11</v>
      </c>
      <c r="B110" t="str">
        <f>"111104199801"</f>
        <v>111104199801</v>
      </c>
      <c r="C110" t="s">
        <v>610</v>
      </c>
      <c r="D110" t="s">
        <v>362</v>
      </c>
      <c r="E110" t="s">
        <v>107</v>
      </c>
      <c r="F110" t="s">
        <v>21</v>
      </c>
      <c r="G110" t="s">
        <v>22</v>
      </c>
      <c r="H110" t="s">
        <v>87</v>
      </c>
      <c r="I110" t="s">
        <v>59</v>
      </c>
      <c r="J110" s="1">
        <v>35896</v>
      </c>
      <c r="K110">
        <v>1998</v>
      </c>
    </row>
    <row r="111" spans="1:11" x14ac:dyDescent="0.25">
      <c r="A111" t="s">
        <v>11</v>
      </c>
      <c r="B111" t="str">
        <f>"112510199900"</f>
        <v>112510199900</v>
      </c>
      <c r="C111" t="s">
        <v>614</v>
      </c>
      <c r="D111" t="s">
        <v>145</v>
      </c>
      <c r="E111" t="s">
        <v>45</v>
      </c>
      <c r="F111" t="s">
        <v>21</v>
      </c>
      <c r="G111" t="s">
        <v>22</v>
      </c>
      <c r="H111" t="s">
        <v>87</v>
      </c>
      <c r="I111" t="s">
        <v>59</v>
      </c>
      <c r="J111" s="1">
        <v>36458</v>
      </c>
      <c r="K111">
        <v>1999</v>
      </c>
    </row>
    <row r="112" spans="1:11" x14ac:dyDescent="0.25">
      <c r="A112" t="s">
        <v>11</v>
      </c>
      <c r="B112" t="str">
        <f>"122706200100"</f>
        <v>122706200100</v>
      </c>
      <c r="C112" t="s">
        <v>626</v>
      </c>
      <c r="D112" t="s">
        <v>285</v>
      </c>
      <c r="E112" t="s">
        <v>39</v>
      </c>
      <c r="F112" t="s">
        <v>21</v>
      </c>
      <c r="G112" t="s">
        <v>22</v>
      </c>
      <c r="H112" t="s">
        <v>87</v>
      </c>
      <c r="J112" s="1">
        <v>37069</v>
      </c>
      <c r="K112">
        <v>2001</v>
      </c>
    </row>
    <row r="113" spans="1:11" x14ac:dyDescent="0.25">
      <c r="A113" t="s">
        <v>11</v>
      </c>
      <c r="B113" t="str">
        <f>"110305200200"</f>
        <v>110305200200</v>
      </c>
      <c r="C113" t="s">
        <v>640</v>
      </c>
      <c r="D113" t="s">
        <v>641</v>
      </c>
      <c r="E113" t="s">
        <v>20</v>
      </c>
      <c r="F113" t="s">
        <v>21</v>
      </c>
      <c r="G113" t="s">
        <v>22</v>
      </c>
      <c r="H113" t="s">
        <v>87</v>
      </c>
      <c r="I113" t="s">
        <v>18</v>
      </c>
      <c r="J113" s="1">
        <v>37379</v>
      </c>
      <c r="K113">
        <v>2002</v>
      </c>
    </row>
    <row r="114" spans="1:11" x14ac:dyDescent="0.25">
      <c r="A114" t="s">
        <v>11</v>
      </c>
      <c r="B114" t="str">
        <f>"113108199900"</f>
        <v>113108199900</v>
      </c>
      <c r="C114" t="s">
        <v>646</v>
      </c>
      <c r="D114" t="s">
        <v>111</v>
      </c>
      <c r="E114" t="s">
        <v>45</v>
      </c>
      <c r="F114" t="s">
        <v>21</v>
      </c>
      <c r="G114" t="s">
        <v>22</v>
      </c>
      <c r="H114" t="s">
        <v>409</v>
      </c>
      <c r="I114" t="s">
        <v>59</v>
      </c>
      <c r="J114" s="1">
        <v>36403</v>
      </c>
      <c r="K114">
        <v>1999</v>
      </c>
    </row>
    <row r="115" spans="1:11" x14ac:dyDescent="0.25">
      <c r="A115" t="s">
        <v>11</v>
      </c>
      <c r="B115" t="str">
        <f>"111504199801"</f>
        <v>111504199801</v>
      </c>
      <c r="C115" t="s">
        <v>650</v>
      </c>
      <c r="D115" t="s">
        <v>96</v>
      </c>
      <c r="E115" t="s">
        <v>107</v>
      </c>
      <c r="F115" t="s">
        <v>21</v>
      </c>
      <c r="G115" t="s">
        <v>22</v>
      </c>
      <c r="H115" t="s">
        <v>271</v>
      </c>
      <c r="I115" t="s">
        <v>82</v>
      </c>
      <c r="J115" s="1">
        <v>35900</v>
      </c>
      <c r="K115">
        <v>1998</v>
      </c>
    </row>
    <row r="116" spans="1:11" x14ac:dyDescent="0.25">
      <c r="A116" t="s">
        <v>11</v>
      </c>
      <c r="B116" t="str">
        <f>"112609200100"</f>
        <v>112609200100</v>
      </c>
      <c r="C116" t="s">
        <v>657</v>
      </c>
      <c r="D116" t="s">
        <v>145</v>
      </c>
      <c r="E116" t="s">
        <v>20</v>
      </c>
      <c r="F116" t="s">
        <v>21</v>
      </c>
      <c r="G116" t="s">
        <v>22</v>
      </c>
      <c r="H116" t="s">
        <v>87</v>
      </c>
      <c r="I116" t="s">
        <v>18</v>
      </c>
      <c r="J116" s="1">
        <v>37160</v>
      </c>
      <c r="K116">
        <v>2001</v>
      </c>
    </row>
    <row r="117" spans="1:11" x14ac:dyDescent="0.25">
      <c r="A117" t="s">
        <v>11</v>
      </c>
      <c r="B117" t="str">
        <f>"121510200100"</f>
        <v>121510200100</v>
      </c>
      <c r="C117" t="s">
        <v>665</v>
      </c>
      <c r="D117" t="s">
        <v>666</v>
      </c>
      <c r="E117" t="s">
        <v>39</v>
      </c>
      <c r="F117" t="s">
        <v>21</v>
      </c>
      <c r="G117" t="s">
        <v>22</v>
      </c>
      <c r="H117" t="s">
        <v>87</v>
      </c>
      <c r="I117" t="s">
        <v>59</v>
      </c>
      <c r="J117" s="1">
        <v>37179</v>
      </c>
      <c r="K117">
        <v>2001</v>
      </c>
    </row>
    <row r="118" spans="1:11" x14ac:dyDescent="0.25">
      <c r="A118" t="s">
        <v>11</v>
      </c>
      <c r="B118" t="str">
        <f>"111502199700"</f>
        <v>111502199700</v>
      </c>
      <c r="C118" t="s">
        <v>676</v>
      </c>
      <c r="D118" t="s">
        <v>584</v>
      </c>
      <c r="E118" t="s">
        <v>107</v>
      </c>
      <c r="F118" t="s">
        <v>21</v>
      </c>
      <c r="G118" t="s">
        <v>22</v>
      </c>
      <c r="H118" t="s">
        <v>246</v>
      </c>
      <c r="I118" t="s">
        <v>59</v>
      </c>
      <c r="J118" s="1">
        <v>35476</v>
      </c>
      <c r="K118">
        <v>1997</v>
      </c>
    </row>
    <row r="119" spans="1:11" x14ac:dyDescent="0.25">
      <c r="A119" t="s">
        <v>11</v>
      </c>
      <c r="B119" t="str">
        <f>"110603200100"</f>
        <v>110603200100</v>
      </c>
      <c r="C119" t="s">
        <v>681</v>
      </c>
      <c r="D119" t="s">
        <v>342</v>
      </c>
      <c r="E119" t="s">
        <v>20</v>
      </c>
      <c r="F119" t="s">
        <v>21</v>
      </c>
      <c r="G119" t="s">
        <v>22</v>
      </c>
      <c r="H119" t="s">
        <v>246</v>
      </c>
      <c r="I119" t="s">
        <v>18</v>
      </c>
      <c r="J119" s="1">
        <v>36956</v>
      </c>
      <c r="K119">
        <v>2001</v>
      </c>
    </row>
    <row r="120" spans="1:11" x14ac:dyDescent="0.25">
      <c r="A120" t="s">
        <v>11</v>
      </c>
      <c r="B120" t="str">
        <f>"111110199801"</f>
        <v>111110199801</v>
      </c>
      <c r="C120" t="s">
        <v>683</v>
      </c>
      <c r="D120" t="s">
        <v>100</v>
      </c>
      <c r="E120" t="s">
        <v>107</v>
      </c>
      <c r="F120" t="s">
        <v>21</v>
      </c>
      <c r="G120" t="s">
        <v>22</v>
      </c>
      <c r="H120" t="s">
        <v>87</v>
      </c>
      <c r="I120" t="s">
        <v>18</v>
      </c>
      <c r="J120" s="1">
        <v>36079</v>
      </c>
      <c r="K120">
        <v>1998</v>
      </c>
    </row>
    <row r="121" spans="1:11" x14ac:dyDescent="0.25">
      <c r="A121" t="s">
        <v>11</v>
      </c>
      <c r="B121" t="str">
        <f>"120601199300"</f>
        <v>120601199300</v>
      </c>
      <c r="C121" t="s">
        <v>434</v>
      </c>
      <c r="D121" t="s">
        <v>383</v>
      </c>
      <c r="E121" t="s">
        <v>56</v>
      </c>
      <c r="F121" t="s">
        <v>435</v>
      </c>
      <c r="G121" t="s">
        <v>436</v>
      </c>
      <c r="H121" t="s">
        <v>437</v>
      </c>
      <c r="I121" t="s">
        <v>82</v>
      </c>
      <c r="J121" s="1">
        <v>33975</v>
      </c>
      <c r="K121">
        <v>1993</v>
      </c>
    </row>
    <row r="122" spans="1:11" x14ac:dyDescent="0.25">
      <c r="A122" t="s">
        <v>11</v>
      </c>
      <c r="B122" t="str">
        <f>"110701200200"</f>
        <v>110701200200</v>
      </c>
      <c r="C122" t="s">
        <v>24</v>
      </c>
      <c r="D122" t="s">
        <v>25</v>
      </c>
      <c r="E122" t="s">
        <v>20</v>
      </c>
      <c r="F122" t="s">
        <v>26</v>
      </c>
      <c r="G122" t="s">
        <v>27</v>
      </c>
      <c r="H122" t="s">
        <v>28</v>
      </c>
      <c r="I122" t="s">
        <v>18</v>
      </c>
      <c r="J122" s="1">
        <v>37263</v>
      </c>
      <c r="K122">
        <v>2002</v>
      </c>
    </row>
    <row r="123" spans="1:11" x14ac:dyDescent="0.25">
      <c r="A123" t="s">
        <v>11</v>
      </c>
      <c r="B123" t="str">
        <f>"112910200200"</f>
        <v>112910200200</v>
      </c>
      <c r="C123" t="s">
        <v>29</v>
      </c>
      <c r="D123" t="s">
        <v>30</v>
      </c>
      <c r="E123" t="s">
        <v>20</v>
      </c>
      <c r="F123" t="s">
        <v>26</v>
      </c>
      <c r="G123" t="s">
        <v>27</v>
      </c>
      <c r="H123" t="s">
        <v>28</v>
      </c>
      <c r="J123" s="1">
        <v>37558</v>
      </c>
      <c r="K123">
        <v>2002</v>
      </c>
    </row>
    <row r="124" spans="1:11" x14ac:dyDescent="0.25">
      <c r="A124" t="s">
        <v>11</v>
      </c>
      <c r="B124" t="str">
        <f>"112010200200"</f>
        <v>112010200200</v>
      </c>
      <c r="C124" t="s">
        <v>29</v>
      </c>
      <c r="D124" t="s">
        <v>31</v>
      </c>
      <c r="E124" t="s">
        <v>20</v>
      </c>
      <c r="F124" t="s">
        <v>26</v>
      </c>
      <c r="G124" t="s">
        <v>27</v>
      </c>
      <c r="H124" t="s">
        <v>28</v>
      </c>
      <c r="I124" t="s">
        <v>18</v>
      </c>
      <c r="J124" s="1">
        <v>37549</v>
      </c>
      <c r="K124">
        <v>2002</v>
      </c>
    </row>
    <row r="125" spans="1:11" x14ac:dyDescent="0.25">
      <c r="A125" t="s">
        <v>11</v>
      </c>
      <c r="B125" t="str">
        <f>"111707200000"</f>
        <v>111707200000</v>
      </c>
      <c r="C125" t="s">
        <v>88</v>
      </c>
      <c r="D125" t="s">
        <v>89</v>
      </c>
      <c r="E125" t="s">
        <v>45</v>
      </c>
      <c r="F125" t="s">
        <v>26</v>
      </c>
      <c r="G125" t="s">
        <v>27</v>
      </c>
      <c r="H125" t="s">
        <v>28</v>
      </c>
      <c r="I125" t="s">
        <v>18</v>
      </c>
      <c r="J125" s="1">
        <v>36724</v>
      </c>
      <c r="K125">
        <v>2000</v>
      </c>
    </row>
    <row r="126" spans="1:11" x14ac:dyDescent="0.25">
      <c r="A126" t="s">
        <v>11</v>
      </c>
      <c r="B126" t="str">
        <f>"111407200200"</f>
        <v>111407200200</v>
      </c>
      <c r="C126" t="s">
        <v>95</v>
      </c>
      <c r="D126" t="s">
        <v>96</v>
      </c>
      <c r="E126" t="s">
        <v>20</v>
      </c>
      <c r="F126" t="s">
        <v>26</v>
      </c>
      <c r="G126" t="s">
        <v>27</v>
      </c>
      <c r="H126" t="s">
        <v>28</v>
      </c>
      <c r="I126" t="s">
        <v>18</v>
      </c>
      <c r="J126" s="1">
        <v>37451</v>
      </c>
      <c r="K126">
        <v>2002</v>
      </c>
    </row>
    <row r="127" spans="1:11" x14ac:dyDescent="0.25">
      <c r="A127" t="s">
        <v>11</v>
      </c>
      <c r="B127" t="str">
        <f>"112010200102"</f>
        <v>112010200102</v>
      </c>
      <c r="C127" t="s">
        <v>103</v>
      </c>
      <c r="D127" t="s">
        <v>104</v>
      </c>
      <c r="E127" t="s">
        <v>20</v>
      </c>
      <c r="F127" t="s">
        <v>26</v>
      </c>
      <c r="G127" t="s">
        <v>27</v>
      </c>
      <c r="H127" t="s">
        <v>28</v>
      </c>
      <c r="I127" t="s">
        <v>18</v>
      </c>
      <c r="J127" s="1">
        <v>37184</v>
      </c>
      <c r="K127">
        <v>2001</v>
      </c>
    </row>
    <row r="128" spans="1:11" x14ac:dyDescent="0.25">
      <c r="A128" t="s">
        <v>11</v>
      </c>
      <c r="B128" t="str">
        <f>"120712198900"</f>
        <v>120712198900</v>
      </c>
      <c r="C128" t="s">
        <v>109</v>
      </c>
      <c r="D128" t="s">
        <v>84</v>
      </c>
      <c r="E128" t="s">
        <v>56</v>
      </c>
      <c r="F128" t="s">
        <v>26</v>
      </c>
      <c r="G128" t="s">
        <v>27</v>
      </c>
      <c r="H128" t="s">
        <v>28</v>
      </c>
      <c r="I128" t="s">
        <v>82</v>
      </c>
      <c r="J128" s="1">
        <v>32849</v>
      </c>
      <c r="K128">
        <v>1989</v>
      </c>
    </row>
    <row r="129" spans="1:11" x14ac:dyDescent="0.25">
      <c r="A129" t="s">
        <v>11</v>
      </c>
      <c r="B129" t="str">
        <f>"121705199700"</f>
        <v>121705199700</v>
      </c>
      <c r="C129" t="s">
        <v>113</v>
      </c>
      <c r="D129" t="s">
        <v>114</v>
      </c>
      <c r="E129" t="s">
        <v>115</v>
      </c>
      <c r="F129" t="s">
        <v>26</v>
      </c>
      <c r="G129" t="s">
        <v>27</v>
      </c>
      <c r="H129" t="s">
        <v>28</v>
      </c>
      <c r="I129" t="s">
        <v>59</v>
      </c>
      <c r="J129" s="1">
        <v>35567</v>
      </c>
      <c r="K129">
        <v>1997</v>
      </c>
    </row>
    <row r="130" spans="1:11" x14ac:dyDescent="0.25">
      <c r="A130" t="s">
        <v>11</v>
      </c>
      <c r="B130" t="str">
        <f>"120301199900"</f>
        <v>120301199900</v>
      </c>
      <c r="C130" t="s">
        <v>122</v>
      </c>
      <c r="D130" t="s">
        <v>123</v>
      </c>
      <c r="E130" t="s">
        <v>51</v>
      </c>
      <c r="F130" t="s">
        <v>26</v>
      </c>
      <c r="G130" t="s">
        <v>27</v>
      </c>
      <c r="H130" t="s">
        <v>28</v>
      </c>
      <c r="I130" t="s">
        <v>18</v>
      </c>
      <c r="J130" s="1">
        <v>36163</v>
      </c>
      <c r="K130">
        <v>1999</v>
      </c>
    </row>
    <row r="131" spans="1:11" x14ac:dyDescent="0.25">
      <c r="A131" t="s">
        <v>11</v>
      </c>
      <c r="B131" t="str">
        <f>"112204199900"</f>
        <v>112204199900</v>
      </c>
      <c r="C131" t="s">
        <v>144</v>
      </c>
      <c r="D131" t="s">
        <v>145</v>
      </c>
      <c r="E131" t="s">
        <v>45</v>
      </c>
      <c r="F131" t="s">
        <v>26</v>
      </c>
      <c r="G131" t="s">
        <v>27</v>
      </c>
      <c r="H131" t="s">
        <v>28</v>
      </c>
      <c r="I131" t="s">
        <v>18</v>
      </c>
      <c r="J131" s="1">
        <v>36272</v>
      </c>
      <c r="K131">
        <v>1999</v>
      </c>
    </row>
    <row r="132" spans="1:11" x14ac:dyDescent="0.25">
      <c r="A132" t="s">
        <v>11</v>
      </c>
      <c r="B132" t="str">
        <f>"111204199601"</f>
        <v>111204199601</v>
      </c>
      <c r="C132" t="s">
        <v>149</v>
      </c>
      <c r="D132" t="s">
        <v>142</v>
      </c>
      <c r="E132" t="s">
        <v>91</v>
      </c>
      <c r="F132" t="s">
        <v>26</v>
      </c>
      <c r="G132" t="s">
        <v>27</v>
      </c>
      <c r="H132" t="s">
        <v>28</v>
      </c>
      <c r="I132" t="s">
        <v>82</v>
      </c>
      <c r="J132" s="1">
        <v>35167</v>
      </c>
      <c r="K132">
        <v>1996</v>
      </c>
    </row>
    <row r="133" spans="1:11" x14ac:dyDescent="0.25">
      <c r="A133" t="s">
        <v>11</v>
      </c>
      <c r="B133" t="str">
        <f>"112503200200"</f>
        <v>112503200200</v>
      </c>
      <c r="C133" t="s">
        <v>157</v>
      </c>
      <c r="D133" t="s">
        <v>158</v>
      </c>
      <c r="E133" t="s">
        <v>20</v>
      </c>
      <c r="F133" t="s">
        <v>26</v>
      </c>
      <c r="G133" t="s">
        <v>27</v>
      </c>
      <c r="H133" t="s">
        <v>28</v>
      </c>
      <c r="I133" t="s">
        <v>18</v>
      </c>
      <c r="J133" s="1">
        <v>37340</v>
      </c>
      <c r="K133">
        <v>2002</v>
      </c>
    </row>
    <row r="134" spans="1:11" x14ac:dyDescent="0.25">
      <c r="A134" t="s">
        <v>11</v>
      </c>
      <c r="B134" t="str">
        <f>"110212200001"</f>
        <v>110212200001</v>
      </c>
      <c r="C134" t="s">
        <v>159</v>
      </c>
      <c r="D134" t="s">
        <v>160</v>
      </c>
      <c r="E134" t="s">
        <v>45</v>
      </c>
      <c r="F134" t="s">
        <v>26</v>
      </c>
      <c r="G134" t="s">
        <v>27</v>
      </c>
      <c r="H134" t="s">
        <v>28</v>
      </c>
      <c r="I134" t="s">
        <v>18</v>
      </c>
      <c r="J134" s="1">
        <v>36862</v>
      </c>
      <c r="K134">
        <v>2000</v>
      </c>
    </row>
    <row r="135" spans="1:11" x14ac:dyDescent="0.25">
      <c r="A135" t="s">
        <v>11</v>
      </c>
      <c r="B135" t="str">
        <f>"111703199900"</f>
        <v>111703199900</v>
      </c>
      <c r="C135" t="s">
        <v>163</v>
      </c>
      <c r="D135" t="s">
        <v>25</v>
      </c>
      <c r="E135" t="s">
        <v>45</v>
      </c>
      <c r="F135" t="s">
        <v>26</v>
      </c>
      <c r="G135" t="s">
        <v>27</v>
      </c>
      <c r="H135" t="s">
        <v>28</v>
      </c>
      <c r="I135" t="s">
        <v>59</v>
      </c>
      <c r="J135" s="1">
        <v>36236</v>
      </c>
      <c r="K135">
        <v>1999</v>
      </c>
    </row>
    <row r="136" spans="1:11" x14ac:dyDescent="0.25">
      <c r="A136" t="s">
        <v>11</v>
      </c>
      <c r="B136" t="str">
        <f>"110709198900"</f>
        <v>110709198900</v>
      </c>
      <c r="C136" t="s">
        <v>164</v>
      </c>
      <c r="D136" t="s">
        <v>25</v>
      </c>
      <c r="E136" t="s">
        <v>91</v>
      </c>
      <c r="F136" t="s">
        <v>26</v>
      </c>
      <c r="G136" t="s">
        <v>27</v>
      </c>
      <c r="H136" t="s">
        <v>165</v>
      </c>
      <c r="I136" t="s">
        <v>166</v>
      </c>
      <c r="J136" s="1">
        <v>32758</v>
      </c>
      <c r="K136">
        <v>1989</v>
      </c>
    </row>
    <row r="137" spans="1:11" x14ac:dyDescent="0.25">
      <c r="A137" t="s">
        <v>11</v>
      </c>
      <c r="B137" t="str">
        <f>"112804200004"</f>
        <v>112804200004</v>
      </c>
      <c r="C137" t="s">
        <v>169</v>
      </c>
      <c r="D137" t="s">
        <v>170</v>
      </c>
      <c r="E137" t="s">
        <v>45</v>
      </c>
      <c r="F137" t="s">
        <v>26</v>
      </c>
      <c r="G137" t="s">
        <v>27</v>
      </c>
      <c r="H137" t="s">
        <v>28</v>
      </c>
      <c r="I137" t="s">
        <v>18</v>
      </c>
      <c r="J137" s="1">
        <v>36644</v>
      </c>
      <c r="K137">
        <v>2000</v>
      </c>
    </row>
    <row r="138" spans="1:11" x14ac:dyDescent="0.25">
      <c r="A138" t="s">
        <v>11</v>
      </c>
      <c r="B138" t="str">
        <f>"111608199901"</f>
        <v>111608199901</v>
      </c>
      <c r="C138" t="s">
        <v>171</v>
      </c>
      <c r="D138" t="s">
        <v>30</v>
      </c>
      <c r="E138" t="s">
        <v>45</v>
      </c>
      <c r="F138" t="s">
        <v>26</v>
      </c>
      <c r="G138" t="s">
        <v>27</v>
      </c>
      <c r="H138" t="s">
        <v>28</v>
      </c>
      <c r="I138" t="s">
        <v>59</v>
      </c>
      <c r="J138" s="1">
        <v>36388</v>
      </c>
      <c r="K138">
        <v>1999</v>
      </c>
    </row>
    <row r="139" spans="1:11" x14ac:dyDescent="0.25">
      <c r="A139" t="s">
        <v>11</v>
      </c>
      <c r="B139" t="str">
        <f>"121410200001"</f>
        <v>121410200001</v>
      </c>
      <c r="C139" t="s">
        <v>172</v>
      </c>
      <c r="D139" t="s">
        <v>173</v>
      </c>
      <c r="E139" t="s">
        <v>51</v>
      </c>
      <c r="F139" t="s">
        <v>26</v>
      </c>
      <c r="G139" t="s">
        <v>27</v>
      </c>
      <c r="H139" t="s">
        <v>28</v>
      </c>
      <c r="I139" t="s">
        <v>18</v>
      </c>
      <c r="J139" s="1">
        <v>36813</v>
      </c>
      <c r="K139">
        <v>2000</v>
      </c>
    </row>
    <row r="140" spans="1:11" x14ac:dyDescent="0.25">
      <c r="A140" t="s">
        <v>11</v>
      </c>
      <c r="B140" t="str">
        <f>"112107200200"</f>
        <v>112107200200</v>
      </c>
      <c r="C140" t="s">
        <v>174</v>
      </c>
      <c r="D140" t="s">
        <v>13</v>
      </c>
      <c r="E140" t="s">
        <v>20</v>
      </c>
      <c r="F140" t="s">
        <v>26</v>
      </c>
      <c r="G140" t="s">
        <v>27</v>
      </c>
      <c r="H140" t="s">
        <v>28</v>
      </c>
      <c r="I140" t="s">
        <v>18</v>
      </c>
      <c r="J140" s="1">
        <v>37458</v>
      </c>
      <c r="K140">
        <v>2002</v>
      </c>
    </row>
    <row r="141" spans="1:11" x14ac:dyDescent="0.25">
      <c r="A141" t="s">
        <v>11</v>
      </c>
      <c r="B141" t="str">
        <f>"113103199100"</f>
        <v>113103199100</v>
      </c>
      <c r="C141" t="s">
        <v>175</v>
      </c>
      <c r="D141" t="s">
        <v>133</v>
      </c>
      <c r="E141" t="s">
        <v>91</v>
      </c>
      <c r="F141" t="s">
        <v>26</v>
      </c>
      <c r="G141" t="s">
        <v>27</v>
      </c>
      <c r="H141" t="s">
        <v>28</v>
      </c>
      <c r="I141" t="s">
        <v>82</v>
      </c>
      <c r="J141" s="1">
        <v>33328</v>
      </c>
      <c r="K141">
        <v>1991</v>
      </c>
    </row>
    <row r="142" spans="1:11" x14ac:dyDescent="0.25">
      <c r="A142" t="s">
        <v>11</v>
      </c>
      <c r="B142" t="str">
        <f>"121808200000"</f>
        <v>121808200000</v>
      </c>
      <c r="C142" t="s">
        <v>185</v>
      </c>
      <c r="D142" t="s">
        <v>186</v>
      </c>
      <c r="E142" t="s">
        <v>51</v>
      </c>
      <c r="F142" t="s">
        <v>26</v>
      </c>
      <c r="G142" t="s">
        <v>27</v>
      </c>
      <c r="H142" t="s">
        <v>28</v>
      </c>
      <c r="I142" t="s">
        <v>59</v>
      </c>
      <c r="J142" s="1">
        <v>36756</v>
      </c>
      <c r="K142">
        <v>2000</v>
      </c>
    </row>
    <row r="143" spans="1:11" x14ac:dyDescent="0.25">
      <c r="A143" t="s">
        <v>11</v>
      </c>
      <c r="B143" t="str">
        <f>"120303199801"</f>
        <v>120303199801</v>
      </c>
      <c r="C143" t="s">
        <v>193</v>
      </c>
      <c r="D143" t="s">
        <v>38</v>
      </c>
      <c r="E143" t="s">
        <v>115</v>
      </c>
      <c r="F143" t="s">
        <v>26</v>
      </c>
      <c r="G143" t="s">
        <v>27</v>
      </c>
      <c r="H143" t="s">
        <v>28</v>
      </c>
      <c r="I143" t="s">
        <v>59</v>
      </c>
      <c r="J143" s="1">
        <v>35857</v>
      </c>
      <c r="K143">
        <v>1998</v>
      </c>
    </row>
    <row r="144" spans="1:11" x14ac:dyDescent="0.25">
      <c r="A144" t="s">
        <v>11</v>
      </c>
      <c r="B144" t="str">
        <f>"112210200000"</f>
        <v>112210200000</v>
      </c>
      <c r="C144" t="s">
        <v>194</v>
      </c>
      <c r="D144" t="s">
        <v>195</v>
      </c>
      <c r="E144" t="s">
        <v>45</v>
      </c>
      <c r="F144" t="s">
        <v>26</v>
      </c>
      <c r="G144" t="s">
        <v>27</v>
      </c>
      <c r="H144" t="s">
        <v>28</v>
      </c>
      <c r="J144" s="1">
        <v>36821</v>
      </c>
      <c r="K144">
        <v>2000</v>
      </c>
    </row>
    <row r="145" spans="1:11" x14ac:dyDescent="0.25">
      <c r="A145" t="s">
        <v>11</v>
      </c>
      <c r="B145" t="str">
        <f>"122502200001"</f>
        <v>122502200001</v>
      </c>
      <c r="C145" t="s">
        <v>197</v>
      </c>
      <c r="D145" t="s">
        <v>173</v>
      </c>
      <c r="E145" t="s">
        <v>51</v>
      </c>
      <c r="F145" t="s">
        <v>26</v>
      </c>
      <c r="G145" t="s">
        <v>27</v>
      </c>
      <c r="H145" t="s">
        <v>28</v>
      </c>
      <c r="I145" t="s">
        <v>18</v>
      </c>
      <c r="J145" s="1">
        <v>36581</v>
      </c>
      <c r="K145">
        <v>2000</v>
      </c>
    </row>
    <row r="146" spans="1:11" x14ac:dyDescent="0.25">
      <c r="A146" t="s">
        <v>11</v>
      </c>
      <c r="B146" t="str">
        <f>"111909199501"</f>
        <v>111909199501</v>
      </c>
      <c r="C146" t="s">
        <v>198</v>
      </c>
      <c r="D146" t="s">
        <v>25</v>
      </c>
      <c r="E146" t="s">
        <v>91</v>
      </c>
      <c r="F146" t="s">
        <v>26</v>
      </c>
      <c r="G146" t="s">
        <v>27</v>
      </c>
      <c r="H146" t="s">
        <v>28</v>
      </c>
      <c r="I146" t="s">
        <v>82</v>
      </c>
      <c r="J146" s="1">
        <v>34961</v>
      </c>
      <c r="K146">
        <v>1995</v>
      </c>
    </row>
    <row r="147" spans="1:11" x14ac:dyDescent="0.25">
      <c r="A147" t="s">
        <v>11</v>
      </c>
      <c r="B147" t="str">
        <f>"112206200100"</f>
        <v>112206200100</v>
      </c>
      <c r="C147" t="s">
        <v>218</v>
      </c>
      <c r="D147" t="s">
        <v>96</v>
      </c>
      <c r="E147" t="s">
        <v>20</v>
      </c>
      <c r="F147" t="s">
        <v>26</v>
      </c>
      <c r="G147" t="s">
        <v>27</v>
      </c>
      <c r="H147" t="s">
        <v>28</v>
      </c>
      <c r="I147" t="s">
        <v>140</v>
      </c>
      <c r="J147" s="1">
        <v>37064</v>
      </c>
      <c r="K147">
        <v>2001</v>
      </c>
    </row>
    <row r="148" spans="1:11" x14ac:dyDescent="0.25">
      <c r="A148" t="s">
        <v>11</v>
      </c>
      <c r="B148" t="str">
        <f>"111909199200"</f>
        <v>111909199200</v>
      </c>
      <c r="C148" t="s">
        <v>218</v>
      </c>
      <c r="D148" t="s">
        <v>111</v>
      </c>
      <c r="E148" t="s">
        <v>91</v>
      </c>
      <c r="F148" t="s">
        <v>26</v>
      </c>
      <c r="G148" t="s">
        <v>27</v>
      </c>
      <c r="H148" t="s">
        <v>28</v>
      </c>
      <c r="I148" t="s">
        <v>59</v>
      </c>
      <c r="J148" s="1">
        <v>33866</v>
      </c>
      <c r="K148">
        <v>1992</v>
      </c>
    </row>
    <row r="149" spans="1:11" x14ac:dyDescent="0.25">
      <c r="A149" t="s">
        <v>11</v>
      </c>
      <c r="B149" t="str">
        <f>"110508200001"</f>
        <v>110508200001</v>
      </c>
      <c r="C149" t="s">
        <v>220</v>
      </c>
      <c r="D149" t="s">
        <v>221</v>
      </c>
      <c r="E149" t="s">
        <v>45</v>
      </c>
      <c r="F149" t="s">
        <v>26</v>
      </c>
      <c r="G149" t="s">
        <v>27</v>
      </c>
      <c r="H149" t="s">
        <v>28</v>
      </c>
      <c r="I149" t="s">
        <v>18</v>
      </c>
      <c r="J149" s="1">
        <v>36743</v>
      </c>
      <c r="K149">
        <v>2000</v>
      </c>
    </row>
    <row r="150" spans="1:11" x14ac:dyDescent="0.25">
      <c r="A150" t="s">
        <v>11</v>
      </c>
      <c r="B150" t="str">
        <f>"112312200100"</f>
        <v>112312200100</v>
      </c>
      <c r="C150" t="s">
        <v>224</v>
      </c>
      <c r="D150" t="s">
        <v>225</v>
      </c>
      <c r="E150" t="s">
        <v>20</v>
      </c>
      <c r="F150" t="s">
        <v>26</v>
      </c>
      <c r="G150" t="s">
        <v>27</v>
      </c>
      <c r="H150" t="s">
        <v>28</v>
      </c>
      <c r="I150" t="s">
        <v>140</v>
      </c>
      <c r="J150" s="1">
        <v>37248</v>
      </c>
      <c r="K150">
        <v>2001</v>
      </c>
    </row>
    <row r="151" spans="1:11" x14ac:dyDescent="0.25">
      <c r="A151" t="s">
        <v>11</v>
      </c>
      <c r="B151" t="str">
        <f>"110201199801"</f>
        <v>110201199801</v>
      </c>
      <c r="C151" t="s">
        <v>228</v>
      </c>
      <c r="D151" t="s">
        <v>170</v>
      </c>
      <c r="E151" t="s">
        <v>107</v>
      </c>
      <c r="F151" t="s">
        <v>26</v>
      </c>
      <c r="G151" t="s">
        <v>27</v>
      </c>
      <c r="H151" t="s">
        <v>28</v>
      </c>
      <c r="I151" t="s">
        <v>18</v>
      </c>
      <c r="J151" s="1">
        <v>35797</v>
      </c>
      <c r="K151">
        <v>1998</v>
      </c>
    </row>
    <row r="152" spans="1:11" x14ac:dyDescent="0.25">
      <c r="A152" t="s">
        <v>11</v>
      </c>
      <c r="B152" t="str">
        <f>"120306200000"</f>
        <v>120306200000</v>
      </c>
      <c r="C152" t="s">
        <v>240</v>
      </c>
      <c r="D152" t="s">
        <v>119</v>
      </c>
      <c r="E152" t="s">
        <v>51</v>
      </c>
      <c r="F152" t="s">
        <v>26</v>
      </c>
      <c r="G152" t="s">
        <v>27</v>
      </c>
      <c r="H152" t="s">
        <v>28</v>
      </c>
      <c r="I152" t="s">
        <v>59</v>
      </c>
      <c r="J152" s="1">
        <v>36680</v>
      </c>
      <c r="K152">
        <v>2000</v>
      </c>
    </row>
    <row r="153" spans="1:11" x14ac:dyDescent="0.25">
      <c r="A153" t="s">
        <v>11</v>
      </c>
      <c r="B153" t="str">
        <f>"110607200003"</f>
        <v>110607200003</v>
      </c>
      <c r="C153" t="s">
        <v>241</v>
      </c>
      <c r="D153" t="s">
        <v>31</v>
      </c>
      <c r="E153" t="s">
        <v>45</v>
      </c>
      <c r="F153" t="s">
        <v>26</v>
      </c>
      <c r="G153" t="s">
        <v>27</v>
      </c>
      <c r="H153" t="s">
        <v>28</v>
      </c>
      <c r="I153" t="s">
        <v>18</v>
      </c>
      <c r="J153" s="1">
        <v>36713</v>
      </c>
      <c r="K153">
        <v>2000</v>
      </c>
    </row>
    <row r="154" spans="1:11" x14ac:dyDescent="0.25">
      <c r="A154" t="s">
        <v>11</v>
      </c>
      <c r="B154" t="str">
        <f>"111009200200"</f>
        <v>111009200200</v>
      </c>
      <c r="C154" t="s">
        <v>242</v>
      </c>
      <c r="D154" t="s">
        <v>96</v>
      </c>
      <c r="E154" t="s">
        <v>20</v>
      </c>
      <c r="F154" t="s">
        <v>26</v>
      </c>
      <c r="G154" t="s">
        <v>27</v>
      </c>
      <c r="H154" t="s">
        <v>28</v>
      </c>
      <c r="J154" s="1">
        <v>37509</v>
      </c>
      <c r="K154">
        <v>2002</v>
      </c>
    </row>
    <row r="155" spans="1:11" x14ac:dyDescent="0.25">
      <c r="A155" t="s">
        <v>11</v>
      </c>
      <c r="B155" t="str">
        <f>"120801200200"</f>
        <v>120801200200</v>
      </c>
      <c r="C155" t="s">
        <v>247</v>
      </c>
      <c r="D155" t="s">
        <v>38</v>
      </c>
      <c r="E155" t="s">
        <v>39</v>
      </c>
      <c r="F155" t="s">
        <v>26</v>
      </c>
      <c r="G155" t="s">
        <v>27</v>
      </c>
      <c r="H155" t="s">
        <v>28</v>
      </c>
      <c r="I155" t="s">
        <v>18</v>
      </c>
      <c r="J155" s="1">
        <v>37264</v>
      </c>
      <c r="K155">
        <v>2002</v>
      </c>
    </row>
    <row r="156" spans="1:11" x14ac:dyDescent="0.25">
      <c r="A156" t="s">
        <v>11</v>
      </c>
      <c r="B156" t="str">
        <f>"111711199200"</f>
        <v>111711199200</v>
      </c>
      <c r="C156" t="s">
        <v>250</v>
      </c>
      <c r="D156" t="s">
        <v>100</v>
      </c>
      <c r="E156" t="s">
        <v>91</v>
      </c>
      <c r="F156" t="s">
        <v>26</v>
      </c>
      <c r="G156" t="s">
        <v>27</v>
      </c>
      <c r="H156" t="s">
        <v>28</v>
      </c>
      <c r="I156" t="s">
        <v>59</v>
      </c>
      <c r="J156" s="1">
        <v>33925</v>
      </c>
      <c r="K156">
        <v>1992</v>
      </c>
    </row>
    <row r="157" spans="1:11" x14ac:dyDescent="0.25">
      <c r="A157" t="s">
        <v>11</v>
      </c>
      <c r="B157" t="str">
        <f>"110701200100"</f>
        <v>110701200100</v>
      </c>
      <c r="C157" t="s">
        <v>260</v>
      </c>
      <c r="D157" t="s">
        <v>261</v>
      </c>
      <c r="E157" t="s">
        <v>20</v>
      </c>
      <c r="F157" t="s">
        <v>26</v>
      </c>
      <c r="G157" t="s">
        <v>27</v>
      </c>
      <c r="H157" t="s">
        <v>28</v>
      </c>
      <c r="I157" t="s">
        <v>140</v>
      </c>
      <c r="J157" s="1">
        <v>36898</v>
      </c>
      <c r="K157">
        <v>2001</v>
      </c>
    </row>
    <row r="158" spans="1:11" x14ac:dyDescent="0.25">
      <c r="A158" t="s">
        <v>11</v>
      </c>
      <c r="B158" t="str">
        <f>"121303200200"</f>
        <v>121303200200</v>
      </c>
      <c r="C158" t="s">
        <v>262</v>
      </c>
      <c r="D158" t="s">
        <v>263</v>
      </c>
      <c r="E158" t="s">
        <v>39</v>
      </c>
      <c r="F158" t="s">
        <v>26</v>
      </c>
      <c r="G158" t="s">
        <v>27</v>
      </c>
      <c r="H158" t="s">
        <v>28</v>
      </c>
      <c r="I158" t="s">
        <v>18</v>
      </c>
      <c r="J158" s="1">
        <v>37328</v>
      </c>
      <c r="K158">
        <v>2002</v>
      </c>
    </row>
    <row r="159" spans="1:11" x14ac:dyDescent="0.25">
      <c r="A159" t="s">
        <v>11</v>
      </c>
      <c r="B159" t="str">
        <f>"122104199300"</f>
        <v>122104199300</v>
      </c>
      <c r="C159" t="s">
        <v>264</v>
      </c>
      <c r="D159" t="s">
        <v>119</v>
      </c>
      <c r="E159" t="s">
        <v>56</v>
      </c>
      <c r="F159" t="s">
        <v>26</v>
      </c>
      <c r="G159" t="s">
        <v>27</v>
      </c>
      <c r="H159" t="s">
        <v>165</v>
      </c>
      <c r="I159" t="s">
        <v>82</v>
      </c>
      <c r="J159" s="1">
        <v>34080</v>
      </c>
      <c r="K159">
        <v>1993</v>
      </c>
    </row>
    <row r="160" spans="1:11" x14ac:dyDescent="0.25">
      <c r="A160" t="s">
        <v>11</v>
      </c>
      <c r="B160" t="str">
        <f>"112407199700"</f>
        <v>112407199700</v>
      </c>
      <c r="C160" t="s">
        <v>282</v>
      </c>
      <c r="D160" t="s">
        <v>133</v>
      </c>
      <c r="E160" t="s">
        <v>107</v>
      </c>
      <c r="F160" t="s">
        <v>26</v>
      </c>
      <c r="G160" t="s">
        <v>27</v>
      </c>
      <c r="H160" t="s">
        <v>28</v>
      </c>
      <c r="I160" t="s">
        <v>59</v>
      </c>
      <c r="J160" s="1">
        <v>35635</v>
      </c>
      <c r="K160">
        <v>1997</v>
      </c>
    </row>
    <row r="161" spans="1:11" x14ac:dyDescent="0.25">
      <c r="A161" t="s">
        <v>11</v>
      </c>
      <c r="B161" t="str">
        <f>"122910200200"</f>
        <v>122910200200</v>
      </c>
      <c r="C161" t="s">
        <v>284</v>
      </c>
      <c r="D161" t="s">
        <v>285</v>
      </c>
      <c r="E161" t="s">
        <v>39</v>
      </c>
      <c r="F161" t="s">
        <v>26</v>
      </c>
      <c r="G161" t="s">
        <v>27</v>
      </c>
      <c r="H161" t="s">
        <v>28</v>
      </c>
      <c r="I161" t="s">
        <v>18</v>
      </c>
      <c r="J161" s="1">
        <v>37558</v>
      </c>
      <c r="K161">
        <v>2002</v>
      </c>
    </row>
    <row r="162" spans="1:11" x14ac:dyDescent="0.25">
      <c r="A162" t="s">
        <v>11</v>
      </c>
      <c r="B162" t="str">
        <f>"111209200001"</f>
        <v>111209200001</v>
      </c>
      <c r="C162" t="s">
        <v>293</v>
      </c>
      <c r="D162" t="s">
        <v>133</v>
      </c>
      <c r="E162" t="s">
        <v>45</v>
      </c>
      <c r="F162" t="s">
        <v>26</v>
      </c>
      <c r="G162" t="s">
        <v>27</v>
      </c>
      <c r="H162" t="s">
        <v>28</v>
      </c>
      <c r="I162" t="s">
        <v>18</v>
      </c>
      <c r="J162" s="1">
        <v>36781</v>
      </c>
      <c r="K162">
        <v>2000</v>
      </c>
    </row>
    <row r="163" spans="1:11" x14ac:dyDescent="0.25">
      <c r="A163" t="s">
        <v>11</v>
      </c>
      <c r="B163" t="str">
        <f>"112610200100"</f>
        <v>112610200100</v>
      </c>
      <c r="C163" t="s">
        <v>294</v>
      </c>
      <c r="D163" t="s">
        <v>211</v>
      </c>
      <c r="E163" t="s">
        <v>20</v>
      </c>
      <c r="F163" t="s">
        <v>26</v>
      </c>
      <c r="G163" t="s">
        <v>27</v>
      </c>
      <c r="H163" t="s">
        <v>28</v>
      </c>
      <c r="I163" t="s">
        <v>18</v>
      </c>
      <c r="J163" s="1">
        <v>37190</v>
      </c>
      <c r="K163">
        <v>2001</v>
      </c>
    </row>
    <row r="164" spans="1:11" x14ac:dyDescent="0.25">
      <c r="A164" t="s">
        <v>11</v>
      </c>
      <c r="B164" t="str">
        <f>"110912200200"</f>
        <v>110912200200</v>
      </c>
      <c r="C164" t="s">
        <v>295</v>
      </c>
      <c r="D164" t="s">
        <v>142</v>
      </c>
      <c r="E164" t="s">
        <v>20</v>
      </c>
      <c r="F164" t="s">
        <v>26</v>
      </c>
      <c r="G164" t="s">
        <v>27</v>
      </c>
      <c r="H164" t="s">
        <v>28</v>
      </c>
      <c r="I164" t="s">
        <v>18</v>
      </c>
      <c r="J164" s="1">
        <v>37599</v>
      </c>
      <c r="K164">
        <v>2002</v>
      </c>
    </row>
    <row r="165" spans="1:11" x14ac:dyDescent="0.25">
      <c r="A165" t="s">
        <v>11</v>
      </c>
      <c r="B165" t="str">
        <f>"110304200001"</f>
        <v>110304200001</v>
      </c>
      <c r="C165" t="s">
        <v>300</v>
      </c>
      <c r="D165" t="s">
        <v>96</v>
      </c>
      <c r="E165" t="s">
        <v>45</v>
      </c>
      <c r="F165" t="s">
        <v>26</v>
      </c>
      <c r="G165" t="s">
        <v>27</v>
      </c>
      <c r="H165" t="s">
        <v>28</v>
      </c>
      <c r="I165" t="s">
        <v>18</v>
      </c>
      <c r="J165" s="1">
        <v>36619</v>
      </c>
      <c r="K165">
        <v>2000</v>
      </c>
    </row>
    <row r="166" spans="1:11" x14ac:dyDescent="0.25">
      <c r="A166" t="s">
        <v>11</v>
      </c>
      <c r="B166" t="str">
        <f>"122104199801"</f>
        <v>122104199801</v>
      </c>
      <c r="C166" t="s">
        <v>307</v>
      </c>
      <c r="D166" t="s">
        <v>173</v>
      </c>
      <c r="E166" t="s">
        <v>115</v>
      </c>
      <c r="F166" t="s">
        <v>26</v>
      </c>
      <c r="G166" t="s">
        <v>27</v>
      </c>
      <c r="H166" t="s">
        <v>28</v>
      </c>
      <c r="I166" t="s">
        <v>18</v>
      </c>
      <c r="J166" s="1">
        <v>35906</v>
      </c>
      <c r="K166">
        <v>1998</v>
      </c>
    </row>
    <row r="167" spans="1:11" x14ac:dyDescent="0.25">
      <c r="A167" t="s">
        <v>11</v>
      </c>
      <c r="B167" t="str">
        <f>"122104199802"</f>
        <v>122104199802</v>
      </c>
      <c r="C167" t="s">
        <v>307</v>
      </c>
      <c r="D167" t="s">
        <v>308</v>
      </c>
      <c r="E167" t="s">
        <v>115</v>
      </c>
      <c r="F167" t="s">
        <v>26</v>
      </c>
      <c r="G167" t="s">
        <v>27</v>
      </c>
      <c r="H167" t="s">
        <v>28</v>
      </c>
      <c r="I167" t="s">
        <v>59</v>
      </c>
      <c r="J167" s="1">
        <v>35906</v>
      </c>
      <c r="K167">
        <v>1998</v>
      </c>
    </row>
    <row r="168" spans="1:11" x14ac:dyDescent="0.25">
      <c r="A168" t="s">
        <v>11</v>
      </c>
      <c r="B168" t="str">
        <f>"111906199400"</f>
        <v>111906199400</v>
      </c>
      <c r="C168" t="s">
        <v>313</v>
      </c>
      <c r="D168" t="s">
        <v>133</v>
      </c>
      <c r="E168" t="s">
        <v>91</v>
      </c>
      <c r="F168" t="s">
        <v>26</v>
      </c>
      <c r="G168" t="s">
        <v>27</v>
      </c>
      <c r="H168" t="s">
        <v>28</v>
      </c>
      <c r="I168" t="s">
        <v>59</v>
      </c>
      <c r="J168" s="1">
        <v>34504</v>
      </c>
      <c r="K168">
        <v>1994</v>
      </c>
    </row>
    <row r="169" spans="1:11" x14ac:dyDescent="0.25">
      <c r="A169" t="s">
        <v>11</v>
      </c>
      <c r="B169" t="str">
        <f>"110501200001"</f>
        <v>110501200001</v>
      </c>
      <c r="C169" t="s">
        <v>313</v>
      </c>
      <c r="D169" t="s">
        <v>139</v>
      </c>
      <c r="E169" t="s">
        <v>45</v>
      </c>
      <c r="F169" t="s">
        <v>26</v>
      </c>
      <c r="G169" t="s">
        <v>27</v>
      </c>
      <c r="H169" t="s">
        <v>28</v>
      </c>
      <c r="I169" t="s">
        <v>59</v>
      </c>
      <c r="J169" s="1">
        <v>36530</v>
      </c>
      <c r="K169">
        <v>2000</v>
      </c>
    </row>
    <row r="170" spans="1:11" x14ac:dyDescent="0.25">
      <c r="A170" t="s">
        <v>11</v>
      </c>
      <c r="B170" t="str">
        <f>"121607200000"</f>
        <v>121607200000</v>
      </c>
      <c r="C170" t="s">
        <v>316</v>
      </c>
      <c r="D170" t="s">
        <v>319</v>
      </c>
      <c r="E170" t="s">
        <v>51</v>
      </c>
      <c r="F170" t="s">
        <v>26</v>
      </c>
      <c r="G170" t="s">
        <v>27</v>
      </c>
      <c r="H170" t="s">
        <v>28</v>
      </c>
      <c r="I170" t="s">
        <v>18</v>
      </c>
      <c r="J170" s="1">
        <v>36723</v>
      </c>
      <c r="K170">
        <v>2000</v>
      </c>
    </row>
    <row r="171" spans="1:11" x14ac:dyDescent="0.25">
      <c r="A171" t="s">
        <v>11</v>
      </c>
      <c r="B171" t="str">
        <f>"111209200200"</f>
        <v>111209200200</v>
      </c>
      <c r="C171" t="s">
        <v>323</v>
      </c>
      <c r="D171" t="s">
        <v>111</v>
      </c>
      <c r="E171" t="s">
        <v>20</v>
      </c>
      <c r="F171" t="s">
        <v>26</v>
      </c>
      <c r="G171" t="s">
        <v>27</v>
      </c>
      <c r="H171" t="s">
        <v>28</v>
      </c>
      <c r="I171" t="s">
        <v>18</v>
      </c>
      <c r="J171" s="1">
        <v>37511</v>
      </c>
      <c r="K171">
        <v>2002</v>
      </c>
    </row>
    <row r="172" spans="1:11" x14ac:dyDescent="0.25">
      <c r="A172" t="s">
        <v>11</v>
      </c>
      <c r="B172" t="str">
        <f>"112604200001"</f>
        <v>112604200001</v>
      </c>
      <c r="C172" t="s">
        <v>335</v>
      </c>
      <c r="D172" t="s">
        <v>61</v>
      </c>
      <c r="E172" t="s">
        <v>45</v>
      </c>
      <c r="F172" t="s">
        <v>26</v>
      </c>
      <c r="G172" t="s">
        <v>27</v>
      </c>
      <c r="H172" t="s">
        <v>28</v>
      </c>
      <c r="I172" t="s">
        <v>18</v>
      </c>
      <c r="J172" s="1">
        <v>36642</v>
      </c>
      <c r="K172">
        <v>2000</v>
      </c>
    </row>
    <row r="173" spans="1:11" x14ac:dyDescent="0.25">
      <c r="A173" t="s">
        <v>11</v>
      </c>
      <c r="B173" t="str">
        <f>"121508200000"</f>
        <v>121508200000</v>
      </c>
      <c r="C173" t="s">
        <v>338</v>
      </c>
      <c r="D173" t="s">
        <v>308</v>
      </c>
      <c r="E173" t="s">
        <v>51</v>
      </c>
      <c r="F173" t="s">
        <v>26</v>
      </c>
      <c r="G173" t="s">
        <v>27</v>
      </c>
      <c r="H173" t="s">
        <v>28</v>
      </c>
      <c r="J173" s="1">
        <v>36753</v>
      </c>
      <c r="K173">
        <v>2000</v>
      </c>
    </row>
    <row r="174" spans="1:11" x14ac:dyDescent="0.25">
      <c r="A174" t="s">
        <v>11</v>
      </c>
      <c r="B174" t="str">
        <f>"112105200100"</f>
        <v>112105200100</v>
      </c>
      <c r="C174" t="s">
        <v>339</v>
      </c>
      <c r="D174" t="s">
        <v>117</v>
      </c>
      <c r="E174" t="s">
        <v>20</v>
      </c>
      <c r="F174" t="s">
        <v>26</v>
      </c>
      <c r="G174" t="s">
        <v>27</v>
      </c>
      <c r="H174" t="s">
        <v>28</v>
      </c>
      <c r="I174" t="s">
        <v>140</v>
      </c>
      <c r="J174" s="1">
        <v>37032</v>
      </c>
      <c r="K174">
        <v>2001</v>
      </c>
    </row>
    <row r="175" spans="1:11" x14ac:dyDescent="0.25">
      <c r="A175" t="s">
        <v>11</v>
      </c>
      <c r="B175" t="str">
        <f>"120303199900"</f>
        <v>120303199900</v>
      </c>
      <c r="C175" t="s">
        <v>340</v>
      </c>
      <c r="D175" t="s">
        <v>184</v>
      </c>
      <c r="E175" t="s">
        <v>51</v>
      </c>
      <c r="F175" t="s">
        <v>26</v>
      </c>
      <c r="G175" t="s">
        <v>27</v>
      </c>
      <c r="H175" t="s">
        <v>28</v>
      </c>
      <c r="I175" t="s">
        <v>59</v>
      </c>
      <c r="J175" s="1">
        <v>36222</v>
      </c>
      <c r="K175">
        <v>1999</v>
      </c>
    </row>
    <row r="176" spans="1:11" x14ac:dyDescent="0.25">
      <c r="A176" t="s">
        <v>11</v>
      </c>
      <c r="B176" t="str">
        <f>"112806199401"</f>
        <v>112806199401</v>
      </c>
      <c r="C176" t="s">
        <v>343</v>
      </c>
      <c r="D176" t="s">
        <v>145</v>
      </c>
      <c r="E176" t="s">
        <v>91</v>
      </c>
      <c r="F176" t="s">
        <v>26</v>
      </c>
      <c r="G176" t="s">
        <v>27</v>
      </c>
      <c r="H176" t="s">
        <v>28</v>
      </c>
      <c r="I176" t="s">
        <v>59</v>
      </c>
      <c r="J176" s="1">
        <v>34513</v>
      </c>
      <c r="K176">
        <v>1994</v>
      </c>
    </row>
    <row r="177" spans="1:11" x14ac:dyDescent="0.25">
      <c r="A177" t="s">
        <v>11</v>
      </c>
      <c r="B177" t="str">
        <f>"110903199501"</f>
        <v>110903199501</v>
      </c>
      <c r="C177" t="s">
        <v>358</v>
      </c>
      <c r="D177" t="s">
        <v>96</v>
      </c>
      <c r="E177" t="s">
        <v>91</v>
      </c>
      <c r="F177" t="s">
        <v>26</v>
      </c>
      <c r="G177" t="s">
        <v>27</v>
      </c>
      <c r="H177" t="s">
        <v>28</v>
      </c>
      <c r="I177" t="s">
        <v>59</v>
      </c>
      <c r="J177" s="1">
        <v>34767</v>
      </c>
      <c r="K177">
        <v>1995</v>
      </c>
    </row>
    <row r="178" spans="1:11" x14ac:dyDescent="0.25">
      <c r="A178" t="s">
        <v>11</v>
      </c>
      <c r="B178" t="str">
        <f>"112409200101"</f>
        <v>112409200101</v>
      </c>
      <c r="C178" t="s">
        <v>361</v>
      </c>
      <c r="D178" t="s">
        <v>362</v>
      </c>
      <c r="E178" t="s">
        <v>20</v>
      </c>
      <c r="F178" t="s">
        <v>26</v>
      </c>
      <c r="G178" t="s">
        <v>27</v>
      </c>
      <c r="H178" t="s">
        <v>28</v>
      </c>
      <c r="I178" t="s">
        <v>18</v>
      </c>
      <c r="J178" s="1">
        <v>37158</v>
      </c>
      <c r="K178">
        <v>2001</v>
      </c>
    </row>
    <row r="179" spans="1:11" x14ac:dyDescent="0.25">
      <c r="A179" t="s">
        <v>11</v>
      </c>
      <c r="B179" t="str">
        <f>"112704199600"</f>
        <v>112704199600</v>
      </c>
      <c r="C179" t="s">
        <v>366</v>
      </c>
      <c r="D179" t="s">
        <v>25</v>
      </c>
      <c r="E179" t="s">
        <v>91</v>
      </c>
      <c r="F179" t="s">
        <v>26</v>
      </c>
      <c r="G179" t="s">
        <v>27</v>
      </c>
      <c r="H179" t="s">
        <v>28</v>
      </c>
      <c r="I179" t="s">
        <v>59</v>
      </c>
      <c r="J179" s="1">
        <v>35182</v>
      </c>
      <c r="K179">
        <v>1996</v>
      </c>
    </row>
    <row r="180" spans="1:11" x14ac:dyDescent="0.25">
      <c r="A180" t="s">
        <v>11</v>
      </c>
      <c r="B180" t="str">
        <f>"123004200200"</f>
        <v>123004200200</v>
      </c>
      <c r="C180" t="s">
        <v>367</v>
      </c>
      <c r="D180" t="s">
        <v>319</v>
      </c>
      <c r="E180" t="s">
        <v>39</v>
      </c>
      <c r="F180" t="s">
        <v>26</v>
      </c>
      <c r="G180" t="s">
        <v>27</v>
      </c>
      <c r="H180" t="s">
        <v>28</v>
      </c>
      <c r="J180" s="1">
        <v>37376</v>
      </c>
      <c r="K180">
        <v>2002</v>
      </c>
    </row>
    <row r="181" spans="1:11" x14ac:dyDescent="0.25">
      <c r="A181" t="s">
        <v>11</v>
      </c>
      <c r="B181" t="str">
        <f>"112704200100"</f>
        <v>112704200100</v>
      </c>
      <c r="C181" t="s">
        <v>368</v>
      </c>
      <c r="D181" t="s">
        <v>25</v>
      </c>
      <c r="E181" t="s">
        <v>20</v>
      </c>
      <c r="F181" t="s">
        <v>26</v>
      </c>
      <c r="G181" t="s">
        <v>27</v>
      </c>
      <c r="H181" t="s">
        <v>28</v>
      </c>
      <c r="I181" t="s">
        <v>59</v>
      </c>
      <c r="J181" s="1">
        <v>37008</v>
      </c>
      <c r="K181">
        <v>2001</v>
      </c>
    </row>
    <row r="182" spans="1:11" x14ac:dyDescent="0.25">
      <c r="A182" t="s">
        <v>11</v>
      </c>
      <c r="B182" t="str">
        <f>"112609199900"</f>
        <v>112609199900</v>
      </c>
      <c r="C182" t="s">
        <v>373</v>
      </c>
      <c r="D182" t="s">
        <v>221</v>
      </c>
      <c r="E182" t="s">
        <v>45</v>
      </c>
      <c r="F182" t="s">
        <v>26</v>
      </c>
      <c r="G182" t="s">
        <v>27</v>
      </c>
      <c r="H182" t="s">
        <v>28</v>
      </c>
      <c r="I182" t="s">
        <v>18</v>
      </c>
      <c r="J182" s="1">
        <v>36429</v>
      </c>
      <c r="K182">
        <v>1999</v>
      </c>
    </row>
    <row r="183" spans="1:11" x14ac:dyDescent="0.25">
      <c r="A183" t="s">
        <v>11</v>
      </c>
      <c r="B183" t="str">
        <f>"110405199801"</f>
        <v>110405199801</v>
      </c>
      <c r="C183" t="s">
        <v>374</v>
      </c>
      <c r="D183" t="s">
        <v>145</v>
      </c>
      <c r="E183" t="s">
        <v>107</v>
      </c>
      <c r="F183" t="s">
        <v>26</v>
      </c>
      <c r="G183" t="s">
        <v>27</v>
      </c>
      <c r="H183" t="s">
        <v>28</v>
      </c>
      <c r="I183" t="s">
        <v>18</v>
      </c>
      <c r="J183" s="1">
        <v>35919</v>
      </c>
      <c r="K183">
        <v>1998</v>
      </c>
    </row>
    <row r="184" spans="1:11" x14ac:dyDescent="0.25">
      <c r="A184" t="s">
        <v>11</v>
      </c>
      <c r="B184" t="str">
        <f>"111501199900"</f>
        <v>111501199900</v>
      </c>
      <c r="C184" t="s">
        <v>378</v>
      </c>
      <c r="D184" t="s">
        <v>379</v>
      </c>
      <c r="E184" t="s">
        <v>45</v>
      </c>
      <c r="F184" t="s">
        <v>26</v>
      </c>
      <c r="G184" t="s">
        <v>27</v>
      </c>
      <c r="H184" t="s">
        <v>28</v>
      </c>
      <c r="I184" t="s">
        <v>59</v>
      </c>
      <c r="J184" s="1">
        <v>36175</v>
      </c>
      <c r="K184">
        <v>1999</v>
      </c>
    </row>
    <row r="185" spans="1:11" x14ac:dyDescent="0.25">
      <c r="A185" t="s">
        <v>11</v>
      </c>
      <c r="B185" t="str">
        <f>"112409199600"</f>
        <v>112409199600</v>
      </c>
      <c r="C185" t="s">
        <v>381</v>
      </c>
      <c r="D185" t="s">
        <v>170</v>
      </c>
      <c r="E185" t="s">
        <v>91</v>
      </c>
      <c r="F185" t="s">
        <v>26</v>
      </c>
      <c r="G185" t="s">
        <v>27</v>
      </c>
      <c r="H185" t="s">
        <v>28</v>
      </c>
      <c r="I185" t="s">
        <v>59</v>
      </c>
      <c r="J185" s="1">
        <v>35332</v>
      </c>
      <c r="K185">
        <v>1996</v>
      </c>
    </row>
    <row r="186" spans="1:11" x14ac:dyDescent="0.25">
      <c r="A186" t="s">
        <v>11</v>
      </c>
      <c r="B186" t="str">
        <f>"112504200001"</f>
        <v>112504200001</v>
      </c>
      <c r="C186" t="s">
        <v>385</v>
      </c>
      <c r="D186" t="s">
        <v>133</v>
      </c>
      <c r="E186" t="s">
        <v>45</v>
      </c>
      <c r="F186" t="s">
        <v>26</v>
      </c>
      <c r="G186" t="s">
        <v>27</v>
      </c>
      <c r="H186" t="s">
        <v>28</v>
      </c>
      <c r="I186" t="s">
        <v>18</v>
      </c>
      <c r="J186" s="1">
        <v>36641</v>
      </c>
      <c r="K186">
        <v>2000</v>
      </c>
    </row>
    <row r="187" spans="1:11" x14ac:dyDescent="0.25">
      <c r="A187" t="s">
        <v>11</v>
      </c>
      <c r="B187" t="str">
        <f>"111406200003"</f>
        <v>111406200003</v>
      </c>
      <c r="C187" t="s">
        <v>387</v>
      </c>
      <c r="D187" t="s">
        <v>117</v>
      </c>
      <c r="E187" t="s">
        <v>45</v>
      </c>
      <c r="F187" t="s">
        <v>26</v>
      </c>
      <c r="G187" t="s">
        <v>27</v>
      </c>
      <c r="H187" t="s">
        <v>28</v>
      </c>
      <c r="I187" t="s">
        <v>18</v>
      </c>
      <c r="J187" s="1">
        <v>36691</v>
      </c>
      <c r="K187">
        <v>2000</v>
      </c>
    </row>
    <row r="188" spans="1:11" x14ac:dyDescent="0.25">
      <c r="A188" t="s">
        <v>11</v>
      </c>
      <c r="B188" t="str">
        <f>"112009200001"</f>
        <v>112009200001</v>
      </c>
      <c r="C188" t="s">
        <v>388</v>
      </c>
      <c r="D188" t="s">
        <v>89</v>
      </c>
      <c r="E188" t="s">
        <v>45</v>
      </c>
      <c r="F188" t="s">
        <v>26</v>
      </c>
      <c r="G188" t="s">
        <v>27</v>
      </c>
      <c r="H188" t="s">
        <v>28</v>
      </c>
      <c r="I188" t="s">
        <v>18</v>
      </c>
      <c r="J188" s="1">
        <v>36789</v>
      </c>
      <c r="K188">
        <v>2000</v>
      </c>
    </row>
    <row r="189" spans="1:11" x14ac:dyDescent="0.25">
      <c r="A189" t="s">
        <v>11</v>
      </c>
      <c r="B189" t="str">
        <f>"112801199501"</f>
        <v>112801199501</v>
      </c>
      <c r="C189" t="s">
        <v>395</v>
      </c>
      <c r="D189" t="s">
        <v>61</v>
      </c>
      <c r="E189" t="s">
        <v>91</v>
      </c>
      <c r="F189" t="s">
        <v>26</v>
      </c>
      <c r="G189" t="s">
        <v>27</v>
      </c>
      <c r="H189" t="s">
        <v>28</v>
      </c>
      <c r="I189" t="s">
        <v>59</v>
      </c>
      <c r="J189" s="1">
        <v>34727</v>
      </c>
      <c r="K189">
        <v>1995</v>
      </c>
    </row>
    <row r="190" spans="1:11" x14ac:dyDescent="0.25">
      <c r="A190" t="s">
        <v>11</v>
      </c>
      <c r="B190" t="str">
        <f>"121510199900"</f>
        <v>121510199900</v>
      </c>
      <c r="C190" t="s">
        <v>396</v>
      </c>
      <c r="D190" t="s">
        <v>173</v>
      </c>
      <c r="E190" t="s">
        <v>51</v>
      </c>
      <c r="F190" t="s">
        <v>26</v>
      </c>
      <c r="G190" t="s">
        <v>27</v>
      </c>
      <c r="H190" t="s">
        <v>28</v>
      </c>
      <c r="I190" t="s">
        <v>59</v>
      </c>
      <c r="J190" s="1">
        <v>36448</v>
      </c>
      <c r="K190">
        <v>1999</v>
      </c>
    </row>
    <row r="191" spans="1:11" x14ac:dyDescent="0.25">
      <c r="A191" t="s">
        <v>11</v>
      </c>
      <c r="B191" t="str">
        <f>"112104199902"</f>
        <v>112104199902</v>
      </c>
      <c r="C191" t="s">
        <v>397</v>
      </c>
      <c r="D191" t="s">
        <v>139</v>
      </c>
      <c r="E191" t="s">
        <v>45</v>
      </c>
      <c r="F191" t="s">
        <v>26</v>
      </c>
      <c r="G191" t="s">
        <v>27</v>
      </c>
      <c r="H191" t="s">
        <v>28</v>
      </c>
      <c r="I191" t="s">
        <v>18</v>
      </c>
      <c r="J191" s="1">
        <v>36271</v>
      </c>
      <c r="K191">
        <v>1999</v>
      </c>
    </row>
    <row r="192" spans="1:11" x14ac:dyDescent="0.25">
      <c r="A192" t="s">
        <v>11</v>
      </c>
      <c r="B192" t="str">
        <f>"112402200201"</f>
        <v>112402200201</v>
      </c>
      <c r="C192" t="s">
        <v>401</v>
      </c>
      <c r="D192" t="s">
        <v>170</v>
      </c>
      <c r="E192" t="s">
        <v>20</v>
      </c>
      <c r="F192" t="s">
        <v>26</v>
      </c>
      <c r="G192" t="s">
        <v>27</v>
      </c>
      <c r="H192" t="s">
        <v>28</v>
      </c>
      <c r="I192" t="s">
        <v>18</v>
      </c>
      <c r="J192" s="1">
        <v>37311</v>
      </c>
      <c r="K192">
        <v>2002</v>
      </c>
    </row>
    <row r="193" spans="1:11" x14ac:dyDescent="0.25">
      <c r="A193" t="s">
        <v>11</v>
      </c>
      <c r="B193" t="str">
        <f>"120109199600"</f>
        <v>120109199600</v>
      </c>
      <c r="C193" t="s">
        <v>405</v>
      </c>
      <c r="D193" t="s">
        <v>268</v>
      </c>
      <c r="E193" t="s">
        <v>56</v>
      </c>
      <c r="F193" t="s">
        <v>26</v>
      </c>
      <c r="G193" t="s">
        <v>27</v>
      </c>
      <c r="H193" t="s">
        <v>28</v>
      </c>
      <c r="I193" t="s">
        <v>59</v>
      </c>
      <c r="J193" s="1">
        <v>35309</v>
      </c>
      <c r="K193">
        <v>1996</v>
      </c>
    </row>
    <row r="194" spans="1:11" x14ac:dyDescent="0.25">
      <c r="A194" t="s">
        <v>11</v>
      </c>
      <c r="B194" t="str">
        <f>"110908199600"</f>
        <v>110908199600</v>
      </c>
      <c r="C194" t="s">
        <v>406</v>
      </c>
      <c r="D194" t="s">
        <v>117</v>
      </c>
      <c r="E194" t="s">
        <v>91</v>
      </c>
      <c r="F194" t="s">
        <v>26</v>
      </c>
      <c r="G194" t="s">
        <v>27</v>
      </c>
      <c r="H194" t="s">
        <v>28</v>
      </c>
      <c r="I194" t="s">
        <v>59</v>
      </c>
      <c r="J194" s="1">
        <v>35286</v>
      </c>
      <c r="K194">
        <v>1996</v>
      </c>
    </row>
    <row r="195" spans="1:11" x14ac:dyDescent="0.25">
      <c r="A195" t="s">
        <v>11</v>
      </c>
      <c r="B195" t="str">
        <f>"110709200000"</f>
        <v>110709200000</v>
      </c>
      <c r="C195" t="s">
        <v>412</v>
      </c>
      <c r="D195" t="s">
        <v>413</v>
      </c>
      <c r="E195" t="s">
        <v>45</v>
      </c>
      <c r="F195" t="s">
        <v>26</v>
      </c>
      <c r="G195" t="s">
        <v>27</v>
      </c>
      <c r="H195" t="s">
        <v>28</v>
      </c>
      <c r="I195" t="s">
        <v>18</v>
      </c>
      <c r="J195" s="1">
        <v>36776</v>
      </c>
      <c r="K195">
        <v>2000</v>
      </c>
    </row>
    <row r="196" spans="1:11" x14ac:dyDescent="0.25">
      <c r="A196" t="s">
        <v>11</v>
      </c>
      <c r="B196" t="str">
        <f>"110201199600"</f>
        <v>110201199600</v>
      </c>
      <c r="C196" t="s">
        <v>415</v>
      </c>
      <c r="D196" t="s">
        <v>142</v>
      </c>
      <c r="E196" t="s">
        <v>91</v>
      </c>
      <c r="F196" t="s">
        <v>26</v>
      </c>
      <c r="G196" t="s">
        <v>27</v>
      </c>
      <c r="H196" t="s">
        <v>28</v>
      </c>
      <c r="I196" t="s">
        <v>59</v>
      </c>
      <c r="J196" s="1">
        <v>35066</v>
      </c>
      <c r="K196">
        <v>1996</v>
      </c>
    </row>
    <row r="197" spans="1:11" x14ac:dyDescent="0.25">
      <c r="A197" t="s">
        <v>11</v>
      </c>
      <c r="B197" t="str">
        <f>"120503199700"</f>
        <v>120503199700</v>
      </c>
      <c r="C197" t="s">
        <v>421</v>
      </c>
      <c r="D197" t="s">
        <v>319</v>
      </c>
      <c r="E197" t="s">
        <v>115</v>
      </c>
      <c r="F197" t="s">
        <v>26</v>
      </c>
      <c r="G197" t="s">
        <v>27</v>
      </c>
      <c r="H197" t="s">
        <v>422</v>
      </c>
      <c r="I197" t="s">
        <v>59</v>
      </c>
      <c r="J197" s="1">
        <v>35494</v>
      </c>
      <c r="K197">
        <v>1997</v>
      </c>
    </row>
    <row r="198" spans="1:11" x14ac:dyDescent="0.25">
      <c r="A198" t="s">
        <v>11</v>
      </c>
      <c r="B198" t="str">
        <f>"122010200201"</f>
        <v>122010200201</v>
      </c>
      <c r="C198" t="s">
        <v>431</v>
      </c>
      <c r="D198" t="s">
        <v>123</v>
      </c>
      <c r="E198" t="s">
        <v>39</v>
      </c>
      <c r="F198" t="s">
        <v>26</v>
      </c>
      <c r="G198" t="s">
        <v>27</v>
      </c>
      <c r="H198" t="s">
        <v>28</v>
      </c>
      <c r="J198" s="1">
        <v>37549</v>
      </c>
      <c r="K198">
        <v>2002</v>
      </c>
    </row>
    <row r="199" spans="1:11" x14ac:dyDescent="0.25">
      <c r="A199" t="s">
        <v>11</v>
      </c>
      <c r="B199" t="str">
        <f>"122810200100"</f>
        <v>122810200100</v>
      </c>
      <c r="C199" t="s">
        <v>453</v>
      </c>
      <c r="D199" t="s">
        <v>285</v>
      </c>
      <c r="E199" t="s">
        <v>39</v>
      </c>
      <c r="F199" t="s">
        <v>26</v>
      </c>
      <c r="G199" t="s">
        <v>27</v>
      </c>
      <c r="H199" t="s">
        <v>28</v>
      </c>
      <c r="I199" t="s">
        <v>18</v>
      </c>
      <c r="J199" s="1">
        <v>37192</v>
      </c>
      <c r="K199">
        <v>2001</v>
      </c>
    </row>
    <row r="200" spans="1:11" x14ac:dyDescent="0.25">
      <c r="A200" t="s">
        <v>11</v>
      </c>
      <c r="B200" t="str">
        <f>"110308200103"</f>
        <v>110308200103</v>
      </c>
      <c r="C200" t="s">
        <v>454</v>
      </c>
      <c r="D200" t="s">
        <v>117</v>
      </c>
      <c r="E200" t="s">
        <v>20</v>
      </c>
      <c r="F200" t="s">
        <v>26</v>
      </c>
      <c r="G200" t="s">
        <v>27</v>
      </c>
      <c r="H200" t="s">
        <v>28</v>
      </c>
      <c r="I200" t="s">
        <v>18</v>
      </c>
      <c r="J200" s="1">
        <v>37106</v>
      </c>
      <c r="K200">
        <v>2001</v>
      </c>
    </row>
    <row r="201" spans="1:11" x14ac:dyDescent="0.25">
      <c r="A201" t="s">
        <v>11</v>
      </c>
      <c r="B201" t="str">
        <f>"122003199900"</f>
        <v>122003199900</v>
      </c>
      <c r="C201" t="s">
        <v>459</v>
      </c>
      <c r="D201" t="s">
        <v>68</v>
      </c>
      <c r="E201" t="s">
        <v>51</v>
      </c>
      <c r="F201" t="s">
        <v>26</v>
      </c>
      <c r="G201" t="s">
        <v>27</v>
      </c>
      <c r="H201" t="s">
        <v>28</v>
      </c>
      <c r="I201" t="s">
        <v>18</v>
      </c>
      <c r="J201" s="1">
        <v>36239</v>
      </c>
      <c r="K201">
        <v>1999</v>
      </c>
    </row>
    <row r="202" spans="1:11" x14ac:dyDescent="0.25">
      <c r="A202" t="s">
        <v>11</v>
      </c>
      <c r="B202" t="str">
        <f>"112803199800"</f>
        <v>112803199800</v>
      </c>
      <c r="C202" t="s">
        <v>463</v>
      </c>
      <c r="D202" t="s">
        <v>89</v>
      </c>
      <c r="E202" t="s">
        <v>107</v>
      </c>
      <c r="F202" t="s">
        <v>26</v>
      </c>
      <c r="G202" t="s">
        <v>27</v>
      </c>
      <c r="H202" t="s">
        <v>28</v>
      </c>
      <c r="I202" t="s">
        <v>18</v>
      </c>
      <c r="J202" s="1">
        <v>35882</v>
      </c>
      <c r="K202">
        <v>1998</v>
      </c>
    </row>
    <row r="203" spans="1:11" x14ac:dyDescent="0.25">
      <c r="A203" t="s">
        <v>11</v>
      </c>
      <c r="B203" t="str">
        <f>"111707199700"</f>
        <v>111707199700</v>
      </c>
      <c r="C203" t="s">
        <v>465</v>
      </c>
      <c r="D203" t="s">
        <v>145</v>
      </c>
      <c r="E203" t="s">
        <v>107</v>
      </c>
      <c r="F203" t="s">
        <v>26</v>
      </c>
      <c r="G203" t="s">
        <v>27</v>
      </c>
      <c r="H203" t="s">
        <v>28</v>
      </c>
      <c r="I203" t="s">
        <v>59</v>
      </c>
      <c r="J203" s="1">
        <v>35628</v>
      </c>
      <c r="K203">
        <v>1997</v>
      </c>
    </row>
    <row r="204" spans="1:11" x14ac:dyDescent="0.25">
      <c r="A204" t="s">
        <v>11</v>
      </c>
      <c r="B204" t="str">
        <f>"111008199900"</f>
        <v>111008199900</v>
      </c>
      <c r="C204" t="s">
        <v>472</v>
      </c>
      <c r="D204" t="s">
        <v>133</v>
      </c>
      <c r="E204" t="s">
        <v>45</v>
      </c>
      <c r="F204" t="s">
        <v>26</v>
      </c>
      <c r="G204" t="s">
        <v>27</v>
      </c>
      <c r="H204" t="s">
        <v>28</v>
      </c>
      <c r="I204" t="s">
        <v>18</v>
      </c>
      <c r="J204" s="1">
        <v>36382</v>
      </c>
      <c r="K204">
        <v>1999</v>
      </c>
    </row>
    <row r="205" spans="1:11" x14ac:dyDescent="0.25">
      <c r="A205" t="s">
        <v>11</v>
      </c>
      <c r="B205" t="str">
        <f>"112601200101"</f>
        <v>112601200101</v>
      </c>
      <c r="C205" t="s">
        <v>473</v>
      </c>
      <c r="D205" t="s">
        <v>142</v>
      </c>
      <c r="E205" t="s">
        <v>20</v>
      </c>
      <c r="F205" t="s">
        <v>26</v>
      </c>
      <c r="G205" t="s">
        <v>27</v>
      </c>
      <c r="H205" t="s">
        <v>28</v>
      </c>
      <c r="I205" t="s">
        <v>18</v>
      </c>
      <c r="J205" s="1">
        <v>36917</v>
      </c>
      <c r="K205">
        <v>2001</v>
      </c>
    </row>
    <row r="206" spans="1:11" x14ac:dyDescent="0.25">
      <c r="A206" t="s">
        <v>11</v>
      </c>
      <c r="B206" t="str">
        <f>"120102199300"</f>
        <v>120102199300</v>
      </c>
      <c r="C206" t="s">
        <v>487</v>
      </c>
      <c r="D206" t="s">
        <v>68</v>
      </c>
      <c r="E206" t="s">
        <v>56</v>
      </c>
      <c r="F206" t="s">
        <v>26</v>
      </c>
      <c r="G206" t="s">
        <v>27</v>
      </c>
      <c r="H206" t="s">
        <v>488</v>
      </c>
      <c r="I206" t="s">
        <v>82</v>
      </c>
      <c r="J206" s="1">
        <v>34001</v>
      </c>
      <c r="K206">
        <v>1993</v>
      </c>
    </row>
    <row r="207" spans="1:11" x14ac:dyDescent="0.25">
      <c r="A207" t="s">
        <v>11</v>
      </c>
      <c r="B207" t="str">
        <f>"120703198900"</f>
        <v>120703198900</v>
      </c>
      <c r="C207" t="s">
        <v>493</v>
      </c>
      <c r="D207" t="s">
        <v>494</v>
      </c>
      <c r="E207" t="s">
        <v>56</v>
      </c>
      <c r="F207" t="s">
        <v>26</v>
      </c>
      <c r="G207" t="s">
        <v>27</v>
      </c>
      <c r="H207" t="s">
        <v>58</v>
      </c>
      <c r="I207" t="s">
        <v>166</v>
      </c>
      <c r="J207" s="1">
        <v>32574</v>
      </c>
      <c r="K207">
        <v>1989</v>
      </c>
    </row>
    <row r="208" spans="1:11" x14ac:dyDescent="0.25">
      <c r="A208" t="s">
        <v>11</v>
      </c>
      <c r="B208" t="str">
        <f>"111006199900"</f>
        <v>111006199900</v>
      </c>
      <c r="C208" t="s">
        <v>495</v>
      </c>
      <c r="D208" t="s">
        <v>30</v>
      </c>
      <c r="E208" t="s">
        <v>45</v>
      </c>
      <c r="F208" t="s">
        <v>26</v>
      </c>
      <c r="G208" t="s">
        <v>27</v>
      </c>
      <c r="H208" t="s">
        <v>28</v>
      </c>
      <c r="I208" t="s">
        <v>59</v>
      </c>
      <c r="J208" s="1">
        <v>36321</v>
      </c>
      <c r="K208">
        <v>1999</v>
      </c>
    </row>
    <row r="209" spans="1:11" x14ac:dyDescent="0.25">
      <c r="A209" t="s">
        <v>11</v>
      </c>
      <c r="B209" t="str">
        <f>"111810199500"</f>
        <v>111810199500</v>
      </c>
      <c r="C209" t="s">
        <v>497</v>
      </c>
      <c r="D209" t="s">
        <v>160</v>
      </c>
      <c r="E209" t="s">
        <v>91</v>
      </c>
      <c r="F209" t="s">
        <v>26</v>
      </c>
      <c r="G209" t="s">
        <v>27</v>
      </c>
      <c r="H209" t="s">
        <v>28</v>
      </c>
      <c r="I209" t="s">
        <v>82</v>
      </c>
      <c r="J209" s="1">
        <v>34990</v>
      </c>
      <c r="K209">
        <v>1995</v>
      </c>
    </row>
    <row r="210" spans="1:11" x14ac:dyDescent="0.25">
      <c r="A210" t="s">
        <v>11</v>
      </c>
      <c r="B210" t="str">
        <f>"122208199400"</f>
        <v>122208199400</v>
      </c>
      <c r="C210" t="s">
        <v>500</v>
      </c>
      <c r="D210" t="s">
        <v>302</v>
      </c>
      <c r="E210" t="s">
        <v>56</v>
      </c>
      <c r="F210" t="s">
        <v>26</v>
      </c>
      <c r="G210" t="s">
        <v>27</v>
      </c>
      <c r="H210" t="s">
        <v>488</v>
      </c>
      <c r="I210" t="s">
        <v>82</v>
      </c>
      <c r="J210" s="1">
        <v>34568</v>
      </c>
      <c r="K210">
        <v>1994</v>
      </c>
    </row>
    <row r="211" spans="1:11" x14ac:dyDescent="0.25">
      <c r="A211" t="s">
        <v>11</v>
      </c>
      <c r="B211" t="str">
        <f>"110801200200"</f>
        <v>110801200200</v>
      </c>
      <c r="C211" t="s">
        <v>507</v>
      </c>
      <c r="D211" t="s">
        <v>508</v>
      </c>
      <c r="E211" t="s">
        <v>20</v>
      </c>
      <c r="F211" t="s">
        <v>26</v>
      </c>
      <c r="G211" t="s">
        <v>27</v>
      </c>
      <c r="H211" t="s">
        <v>28</v>
      </c>
      <c r="J211" s="1">
        <v>37264</v>
      </c>
      <c r="K211">
        <v>2002</v>
      </c>
    </row>
    <row r="212" spans="1:11" x14ac:dyDescent="0.25">
      <c r="A212" t="s">
        <v>11</v>
      </c>
      <c r="B212" t="str">
        <f>"110703199701"</f>
        <v>110703199701</v>
      </c>
      <c r="C212" t="s">
        <v>509</v>
      </c>
      <c r="D212" t="s">
        <v>13</v>
      </c>
      <c r="E212" t="s">
        <v>107</v>
      </c>
      <c r="F212" t="s">
        <v>26</v>
      </c>
      <c r="G212" t="s">
        <v>27</v>
      </c>
      <c r="H212" t="s">
        <v>28</v>
      </c>
      <c r="I212" t="s">
        <v>59</v>
      </c>
      <c r="J212" s="1">
        <v>35496</v>
      </c>
      <c r="K212">
        <v>1997</v>
      </c>
    </row>
    <row r="213" spans="1:11" x14ac:dyDescent="0.25">
      <c r="A213" t="s">
        <v>11</v>
      </c>
      <c r="B213" t="str">
        <f>"112812200101"</f>
        <v>112812200101</v>
      </c>
      <c r="C213" t="s">
        <v>514</v>
      </c>
      <c r="D213" t="s">
        <v>19</v>
      </c>
      <c r="E213" t="s">
        <v>20</v>
      </c>
      <c r="F213" t="s">
        <v>26</v>
      </c>
      <c r="G213" t="s">
        <v>27</v>
      </c>
      <c r="H213" t="s">
        <v>28</v>
      </c>
      <c r="I213" t="s">
        <v>18</v>
      </c>
      <c r="J213" s="1">
        <v>37253</v>
      </c>
      <c r="K213">
        <v>2001</v>
      </c>
    </row>
    <row r="214" spans="1:11" x14ac:dyDescent="0.25">
      <c r="A214" t="s">
        <v>11</v>
      </c>
      <c r="B214" t="str">
        <f>"120907199301"</f>
        <v>120907199301</v>
      </c>
      <c r="C214" t="s">
        <v>517</v>
      </c>
      <c r="D214" t="s">
        <v>347</v>
      </c>
      <c r="E214" t="s">
        <v>56</v>
      </c>
      <c r="F214" t="s">
        <v>26</v>
      </c>
      <c r="G214" t="s">
        <v>27</v>
      </c>
      <c r="H214" t="s">
        <v>165</v>
      </c>
      <c r="I214" t="s">
        <v>166</v>
      </c>
      <c r="J214" s="1">
        <v>34159</v>
      </c>
      <c r="K214">
        <v>1993</v>
      </c>
    </row>
    <row r="215" spans="1:11" x14ac:dyDescent="0.25">
      <c r="A215" t="s">
        <v>11</v>
      </c>
      <c r="B215" t="str">
        <f>"111409199600"</f>
        <v>111409199600</v>
      </c>
      <c r="C215" t="s">
        <v>518</v>
      </c>
      <c r="D215" t="s">
        <v>342</v>
      </c>
      <c r="E215" t="s">
        <v>91</v>
      </c>
      <c r="F215" t="s">
        <v>26</v>
      </c>
      <c r="G215" t="s">
        <v>27</v>
      </c>
      <c r="H215" t="s">
        <v>28</v>
      </c>
      <c r="I215" t="s">
        <v>59</v>
      </c>
      <c r="J215" s="1">
        <v>35322</v>
      </c>
      <c r="K215">
        <v>1996</v>
      </c>
    </row>
    <row r="216" spans="1:11" x14ac:dyDescent="0.25">
      <c r="A216" t="s">
        <v>11</v>
      </c>
      <c r="B216" t="str">
        <f>"121303199700"</f>
        <v>121303199700</v>
      </c>
      <c r="C216" t="s">
        <v>519</v>
      </c>
      <c r="D216" t="s">
        <v>50</v>
      </c>
      <c r="E216" t="s">
        <v>115</v>
      </c>
      <c r="F216" t="s">
        <v>26</v>
      </c>
      <c r="G216" t="s">
        <v>27</v>
      </c>
      <c r="H216" t="s">
        <v>28</v>
      </c>
      <c r="I216" t="s">
        <v>59</v>
      </c>
      <c r="J216" s="1">
        <v>35502</v>
      </c>
      <c r="K216">
        <v>1997</v>
      </c>
    </row>
    <row r="217" spans="1:11" x14ac:dyDescent="0.25">
      <c r="A217" t="s">
        <v>11</v>
      </c>
      <c r="B217" t="str">
        <f>"120605199800"</f>
        <v>120605199800</v>
      </c>
      <c r="C217" t="s">
        <v>523</v>
      </c>
      <c r="D217" t="s">
        <v>337</v>
      </c>
      <c r="E217" t="s">
        <v>115</v>
      </c>
      <c r="F217" t="s">
        <v>26</v>
      </c>
      <c r="G217" t="s">
        <v>27</v>
      </c>
      <c r="H217" t="s">
        <v>28</v>
      </c>
      <c r="I217" t="s">
        <v>18</v>
      </c>
      <c r="J217" s="1">
        <v>35921</v>
      </c>
      <c r="K217">
        <v>1998</v>
      </c>
    </row>
    <row r="218" spans="1:11" x14ac:dyDescent="0.25">
      <c r="A218" t="s">
        <v>11</v>
      </c>
      <c r="B218" t="str">
        <f>"112108200100"</f>
        <v>112108200100</v>
      </c>
      <c r="C218" t="s">
        <v>526</v>
      </c>
      <c r="D218" t="s">
        <v>211</v>
      </c>
      <c r="E218" t="s">
        <v>20</v>
      </c>
      <c r="F218" t="s">
        <v>26</v>
      </c>
      <c r="G218" t="s">
        <v>27</v>
      </c>
      <c r="H218" t="s">
        <v>28</v>
      </c>
      <c r="I218" t="s">
        <v>18</v>
      </c>
      <c r="J218" s="1">
        <v>37124</v>
      </c>
      <c r="K218">
        <v>2001</v>
      </c>
    </row>
    <row r="219" spans="1:11" x14ac:dyDescent="0.25">
      <c r="A219" t="s">
        <v>11</v>
      </c>
      <c r="B219" t="str">
        <f>"122208200100"</f>
        <v>122208200100</v>
      </c>
      <c r="C219" t="s">
        <v>527</v>
      </c>
      <c r="D219" t="s">
        <v>347</v>
      </c>
      <c r="E219" t="s">
        <v>39</v>
      </c>
      <c r="F219" t="s">
        <v>26</v>
      </c>
      <c r="G219" t="s">
        <v>27</v>
      </c>
      <c r="H219" t="s">
        <v>28</v>
      </c>
      <c r="I219" t="s">
        <v>59</v>
      </c>
      <c r="J219" s="1">
        <v>37125</v>
      </c>
      <c r="K219">
        <v>2001</v>
      </c>
    </row>
    <row r="220" spans="1:11" x14ac:dyDescent="0.25">
      <c r="A220" t="s">
        <v>11</v>
      </c>
      <c r="B220" t="str">
        <f>"111106200100"</f>
        <v>111106200100</v>
      </c>
      <c r="C220" t="s">
        <v>538</v>
      </c>
      <c r="D220" t="s">
        <v>133</v>
      </c>
      <c r="E220" t="s">
        <v>20</v>
      </c>
      <c r="F220" t="s">
        <v>26</v>
      </c>
      <c r="G220" t="s">
        <v>27</v>
      </c>
      <c r="H220" t="s">
        <v>28</v>
      </c>
      <c r="I220" t="s">
        <v>18</v>
      </c>
      <c r="J220" s="1">
        <v>37053</v>
      </c>
      <c r="K220">
        <v>2001</v>
      </c>
    </row>
    <row r="221" spans="1:11" x14ac:dyDescent="0.25">
      <c r="A221" t="s">
        <v>11</v>
      </c>
      <c r="B221" t="str">
        <f>"113007199802"</f>
        <v>113007199802</v>
      </c>
      <c r="C221" t="s">
        <v>539</v>
      </c>
      <c r="D221" t="s">
        <v>139</v>
      </c>
      <c r="E221" t="s">
        <v>107</v>
      </c>
      <c r="F221" t="s">
        <v>26</v>
      </c>
      <c r="G221" t="s">
        <v>27</v>
      </c>
      <c r="H221" t="s">
        <v>28</v>
      </c>
      <c r="I221" t="s">
        <v>18</v>
      </c>
      <c r="J221" s="1">
        <v>36006</v>
      </c>
      <c r="K221">
        <v>1998</v>
      </c>
    </row>
    <row r="222" spans="1:11" x14ac:dyDescent="0.25">
      <c r="A222" t="s">
        <v>11</v>
      </c>
      <c r="B222" t="str">
        <f>"111001199902"</f>
        <v>111001199902</v>
      </c>
      <c r="C222" t="s">
        <v>544</v>
      </c>
      <c r="D222" t="s">
        <v>261</v>
      </c>
      <c r="E222" t="s">
        <v>45</v>
      </c>
      <c r="F222" t="s">
        <v>26</v>
      </c>
      <c r="G222" t="s">
        <v>27</v>
      </c>
      <c r="H222" t="s">
        <v>28</v>
      </c>
      <c r="I222" t="s">
        <v>18</v>
      </c>
      <c r="J222" s="1">
        <v>36170</v>
      </c>
      <c r="K222">
        <v>1999</v>
      </c>
    </row>
    <row r="223" spans="1:11" x14ac:dyDescent="0.25">
      <c r="A223" t="s">
        <v>11</v>
      </c>
      <c r="B223" t="str">
        <f>"121501199803"</f>
        <v>121501199803</v>
      </c>
      <c r="C223" t="s">
        <v>545</v>
      </c>
      <c r="D223" t="s">
        <v>50</v>
      </c>
      <c r="E223" t="s">
        <v>115</v>
      </c>
      <c r="F223" t="s">
        <v>26</v>
      </c>
      <c r="G223" t="s">
        <v>27</v>
      </c>
      <c r="H223" t="s">
        <v>28</v>
      </c>
      <c r="I223" t="s">
        <v>59</v>
      </c>
      <c r="J223" s="1">
        <v>35810</v>
      </c>
      <c r="K223">
        <v>1998</v>
      </c>
    </row>
    <row r="224" spans="1:11" x14ac:dyDescent="0.25">
      <c r="A224" t="s">
        <v>11</v>
      </c>
      <c r="B224" t="str">
        <f>"120508200200"</f>
        <v>120508200200</v>
      </c>
      <c r="C224" t="s">
        <v>546</v>
      </c>
      <c r="D224" t="s">
        <v>547</v>
      </c>
      <c r="E224" t="s">
        <v>39</v>
      </c>
      <c r="F224" t="s">
        <v>26</v>
      </c>
      <c r="G224" t="s">
        <v>27</v>
      </c>
      <c r="H224" t="s">
        <v>28</v>
      </c>
      <c r="I224" t="s">
        <v>59</v>
      </c>
      <c r="J224" s="1">
        <v>37473</v>
      </c>
      <c r="K224">
        <v>2002</v>
      </c>
    </row>
    <row r="225" spans="1:11" x14ac:dyDescent="0.25">
      <c r="A225" t="s">
        <v>11</v>
      </c>
      <c r="B225" t="str">
        <f>"110703199900"</f>
        <v>110703199900</v>
      </c>
      <c r="C225" t="s">
        <v>550</v>
      </c>
      <c r="D225" t="s">
        <v>145</v>
      </c>
      <c r="E225" t="s">
        <v>45</v>
      </c>
      <c r="F225" t="s">
        <v>26</v>
      </c>
      <c r="G225" t="s">
        <v>27</v>
      </c>
      <c r="H225" t="s">
        <v>28</v>
      </c>
      <c r="I225" t="s">
        <v>18</v>
      </c>
      <c r="J225" s="1">
        <v>36226</v>
      </c>
      <c r="K225">
        <v>1999</v>
      </c>
    </row>
    <row r="226" spans="1:11" x14ac:dyDescent="0.25">
      <c r="A226" t="s">
        <v>11</v>
      </c>
      <c r="B226" t="str">
        <f>"110303200000"</f>
        <v>110303200000</v>
      </c>
      <c r="C226" t="s">
        <v>559</v>
      </c>
      <c r="D226" t="s">
        <v>560</v>
      </c>
      <c r="E226" t="s">
        <v>45</v>
      </c>
      <c r="F226" t="s">
        <v>26</v>
      </c>
      <c r="G226" t="s">
        <v>27</v>
      </c>
      <c r="H226" t="s">
        <v>28</v>
      </c>
      <c r="I226" t="s">
        <v>18</v>
      </c>
      <c r="J226" s="1">
        <v>36588</v>
      </c>
      <c r="K226">
        <v>2000</v>
      </c>
    </row>
    <row r="227" spans="1:11" x14ac:dyDescent="0.25">
      <c r="A227" t="s">
        <v>11</v>
      </c>
      <c r="B227" t="str">
        <f>"110603199500"</f>
        <v>110603199500</v>
      </c>
      <c r="C227" t="s">
        <v>561</v>
      </c>
      <c r="D227" t="s">
        <v>160</v>
      </c>
      <c r="E227" t="s">
        <v>91</v>
      </c>
      <c r="F227" t="s">
        <v>26</v>
      </c>
      <c r="G227" t="s">
        <v>27</v>
      </c>
      <c r="H227" t="s">
        <v>28</v>
      </c>
      <c r="I227" t="s">
        <v>59</v>
      </c>
      <c r="J227" s="1">
        <v>34764</v>
      </c>
      <c r="K227">
        <v>1995</v>
      </c>
    </row>
    <row r="228" spans="1:11" x14ac:dyDescent="0.25">
      <c r="A228" t="s">
        <v>11</v>
      </c>
      <c r="B228" t="str">
        <f>"122002200103"</f>
        <v>122002200103</v>
      </c>
      <c r="C228" t="s">
        <v>575</v>
      </c>
      <c r="D228" t="s">
        <v>68</v>
      </c>
      <c r="E228" t="s">
        <v>39</v>
      </c>
      <c r="F228" t="s">
        <v>26</v>
      </c>
      <c r="G228" t="s">
        <v>27</v>
      </c>
      <c r="H228" t="s">
        <v>28</v>
      </c>
      <c r="J228" s="1">
        <v>36942</v>
      </c>
      <c r="K228">
        <v>2001</v>
      </c>
    </row>
    <row r="229" spans="1:11" x14ac:dyDescent="0.25">
      <c r="A229" t="s">
        <v>11</v>
      </c>
      <c r="B229" t="str">
        <f>"111907200200"</f>
        <v>111907200200</v>
      </c>
      <c r="C229" t="s">
        <v>577</v>
      </c>
      <c r="D229" t="s">
        <v>133</v>
      </c>
      <c r="E229" t="s">
        <v>20</v>
      </c>
      <c r="F229" t="s">
        <v>26</v>
      </c>
      <c r="G229" t="s">
        <v>27</v>
      </c>
      <c r="H229" t="s">
        <v>28</v>
      </c>
      <c r="J229" s="1">
        <v>37456</v>
      </c>
      <c r="K229">
        <v>2002</v>
      </c>
    </row>
    <row r="230" spans="1:11" x14ac:dyDescent="0.25">
      <c r="A230" t="s">
        <v>11</v>
      </c>
      <c r="B230" t="str">
        <f>"122707199900"</f>
        <v>122707199900</v>
      </c>
      <c r="C230" t="s">
        <v>578</v>
      </c>
      <c r="D230" t="s">
        <v>273</v>
      </c>
      <c r="E230" t="s">
        <v>51</v>
      </c>
      <c r="F230" t="s">
        <v>26</v>
      </c>
      <c r="G230" t="s">
        <v>27</v>
      </c>
      <c r="H230" t="s">
        <v>28</v>
      </c>
      <c r="I230" t="s">
        <v>18</v>
      </c>
      <c r="J230" s="1">
        <v>36368</v>
      </c>
      <c r="K230">
        <v>1999</v>
      </c>
    </row>
    <row r="231" spans="1:11" x14ac:dyDescent="0.25">
      <c r="A231" t="s">
        <v>11</v>
      </c>
      <c r="B231" t="str">
        <f>"110612199800"</f>
        <v>110612199800</v>
      </c>
      <c r="C231" t="s">
        <v>580</v>
      </c>
      <c r="D231" t="s">
        <v>100</v>
      </c>
      <c r="E231" t="s">
        <v>107</v>
      </c>
      <c r="F231" t="s">
        <v>26</v>
      </c>
      <c r="G231" t="s">
        <v>27</v>
      </c>
      <c r="H231" t="s">
        <v>28</v>
      </c>
      <c r="I231" t="s">
        <v>59</v>
      </c>
      <c r="J231" s="1">
        <v>36135</v>
      </c>
      <c r="K231">
        <v>1998</v>
      </c>
    </row>
    <row r="232" spans="1:11" x14ac:dyDescent="0.25">
      <c r="A232" t="s">
        <v>11</v>
      </c>
      <c r="B232" t="str">
        <f>"111802199900"</f>
        <v>111802199900</v>
      </c>
      <c r="C232" t="s">
        <v>581</v>
      </c>
      <c r="D232" t="s">
        <v>582</v>
      </c>
      <c r="E232" t="s">
        <v>45</v>
      </c>
      <c r="F232" t="s">
        <v>26</v>
      </c>
      <c r="G232" t="s">
        <v>27</v>
      </c>
      <c r="H232" t="s">
        <v>28</v>
      </c>
      <c r="I232" t="s">
        <v>18</v>
      </c>
      <c r="J232" s="1">
        <v>36209</v>
      </c>
      <c r="K232">
        <v>1999</v>
      </c>
    </row>
    <row r="233" spans="1:11" x14ac:dyDescent="0.25">
      <c r="A233" t="s">
        <v>11</v>
      </c>
      <c r="B233" t="str">
        <f>"111908199904"</f>
        <v>111908199904</v>
      </c>
      <c r="C233" t="s">
        <v>591</v>
      </c>
      <c r="D233" t="s">
        <v>63</v>
      </c>
      <c r="E233" t="s">
        <v>45</v>
      </c>
      <c r="F233" t="s">
        <v>26</v>
      </c>
      <c r="G233" t="s">
        <v>27</v>
      </c>
      <c r="H233" t="s">
        <v>28</v>
      </c>
      <c r="J233" s="1">
        <v>36391</v>
      </c>
      <c r="K233">
        <v>1999</v>
      </c>
    </row>
    <row r="234" spans="1:11" x14ac:dyDescent="0.25">
      <c r="A234" t="s">
        <v>11</v>
      </c>
      <c r="B234" t="str">
        <f>"112111200000"</f>
        <v>112111200000</v>
      </c>
      <c r="C234" t="s">
        <v>595</v>
      </c>
      <c r="D234" t="s">
        <v>25</v>
      </c>
      <c r="E234" t="s">
        <v>45</v>
      </c>
      <c r="F234" t="s">
        <v>26</v>
      </c>
      <c r="G234" t="s">
        <v>27</v>
      </c>
      <c r="H234" t="s">
        <v>28</v>
      </c>
      <c r="I234" t="s">
        <v>18</v>
      </c>
      <c r="J234" s="1">
        <v>36851</v>
      </c>
      <c r="K234">
        <v>2000</v>
      </c>
    </row>
    <row r="235" spans="1:11" x14ac:dyDescent="0.25">
      <c r="A235" t="s">
        <v>11</v>
      </c>
      <c r="B235" t="str">
        <f>"111503200003"</f>
        <v>111503200003</v>
      </c>
      <c r="C235" t="s">
        <v>600</v>
      </c>
      <c r="D235" t="s">
        <v>133</v>
      </c>
      <c r="E235" t="s">
        <v>45</v>
      </c>
      <c r="F235" t="s">
        <v>26</v>
      </c>
      <c r="G235" t="s">
        <v>27</v>
      </c>
      <c r="H235" t="s">
        <v>28</v>
      </c>
      <c r="I235" t="s">
        <v>18</v>
      </c>
      <c r="J235" s="1">
        <v>36600</v>
      </c>
      <c r="K235">
        <v>2000</v>
      </c>
    </row>
    <row r="236" spans="1:11" x14ac:dyDescent="0.25">
      <c r="A236" t="s">
        <v>11</v>
      </c>
      <c r="B236" t="str">
        <f>"111304200100"</f>
        <v>111304200100</v>
      </c>
      <c r="C236" t="s">
        <v>606</v>
      </c>
      <c r="D236" t="s">
        <v>399</v>
      </c>
      <c r="E236" t="s">
        <v>20</v>
      </c>
      <c r="F236" t="s">
        <v>26</v>
      </c>
      <c r="G236" t="s">
        <v>27</v>
      </c>
      <c r="H236" t="s">
        <v>28</v>
      </c>
      <c r="I236" t="s">
        <v>18</v>
      </c>
      <c r="J236" s="1">
        <v>36994</v>
      </c>
      <c r="K236">
        <v>2001</v>
      </c>
    </row>
    <row r="237" spans="1:11" x14ac:dyDescent="0.25">
      <c r="A237" t="s">
        <v>11</v>
      </c>
      <c r="B237" t="str">
        <f>"122609200000"</f>
        <v>122609200000</v>
      </c>
      <c r="C237" t="s">
        <v>607</v>
      </c>
      <c r="D237" t="s">
        <v>308</v>
      </c>
      <c r="E237" t="s">
        <v>51</v>
      </c>
      <c r="F237" t="s">
        <v>26</v>
      </c>
      <c r="G237" t="s">
        <v>27</v>
      </c>
      <c r="H237" t="s">
        <v>28</v>
      </c>
      <c r="I237" t="s">
        <v>18</v>
      </c>
      <c r="J237" s="1">
        <v>36795</v>
      </c>
      <c r="K237">
        <v>2000</v>
      </c>
    </row>
    <row r="238" spans="1:11" x14ac:dyDescent="0.25">
      <c r="A238" t="s">
        <v>11</v>
      </c>
      <c r="B238" t="str">
        <f>"113108200002"</f>
        <v>113108200002</v>
      </c>
      <c r="C238" t="s">
        <v>608</v>
      </c>
      <c r="D238" t="s">
        <v>317</v>
      </c>
      <c r="E238" t="s">
        <v>45</v>
      </c>
      <c r="F238" t="s">
        <v>26</v>
      </c>
      <c r="G238" t="s">
        <v>27</v>
      </c>
      <c r="H238" t="s">
        <v>28</v>
      </c>
      <c r="I238" t="s">
        <v>18</v>
      </c>
      <c r="J238" s="1">
        <v>36769</v>
      </c>
      <c r="K238">
        <v>2000</v>
      </c>
    </row>
    <row r="239" spans="1:11" x14ac:dyDescent="0.25">
      <c r="A239" t="s">
        <v>11</v>
      </c>
      <c r="B239" t="str">
        <f>"112704199902"</f>
        <v>112704199902</v>
      </c>
      <c r="C239" t="s">
        <v>609</v>
      </c>
      <c r="D239" t="s">
        <v>61</v>
      </c>
      <c r="E239" t="s">
        <v>45</v>
      </c>
      <c r="F239" t="s">
        <v>26</v>
      </c>
      <c r="G239" t="s">
        <v>27</v>
      </c>
      <c r="H239" t="s">
        <v>28</v>
      </c>
      <c r="I239" t="s">
        <v>59</v>
      </c>
      <c r="J239" s="1">
        <v>36277</v>
      </c>
      <c r="K239">
        <v>1999</v>
      </c>
    </row>
    <row r="240" spans="1:11" x14ac:dyDescent="0.25">
      <c r="A240" t="s">
        <v>11</v>
      </c>
      <c r="B240" t="str">
        <f>"112202200100"</f>
        <v>112202200100</v>
      </c>
      <c r="C240" t="s">
        <v>618</v>
      </c>
      <c r="D240" t="s">
        <v>221</v>
      </c>
      <c r="E240" t="s">
        <v>20</v>
      </c>
      <c r="F240" t="s">
        <v>26</v>
      </c>
      <c r="G240" t="s">
        <v>27</v>
      </c>
      <c r="H240" t="s">
        <v>28</v>
      </c>
      <c r="I240" t="s">
        <v>18</v>
      </c>
      <c r="J240" s="1">
        <v>36944</v>
      </c>
      <c r="K240">
        <v>2001</v>
      </c>
    </row>
    <row r="241" spans="1:11" x14ac:dyDescent="0.25">
      <c r="A241" t="s">
        <v>11</v>
      </c>
      <c r="B241" t="str">
        <f>"122508200000"</f>
        <v>122508200000</v>
      </c>
      <c r="C241" t="s">
        <v>627</v>
      </c>
      <c r="D241" t="s">
        <v>628</v>
      </c>
      <c r="E241" t="s">
        <v>51</v>
      </c>
      <c r="F241" t="s">
        <v>26</v>
      </c>
      <c r="G241" t="s">
        <v>27</v>
      </c>
      <c r="H241" t="s">
        <v>28</v>
      </c>
      <c r="I241" t="s">
        <v>59</v>
      </c>
      <c r="J241" s="1">
        <v>36763</v>
      </c>
      <c r="K241">
        <v>2000</v>
      </c>
    </row>
    <row r="242" spans="1:11" x14ac:dyDescent="0.25">
      <c r="A242" t="s">
        <v>11</v>
      </c>
      <c r="B242" t="str">
        <f>"110106200103"</f>
        <v>110106200103</v>
      </c>
      <c r="C242" t="s">
        <v>634</v>
      </c>
      <c r="D242" t="s">
        <v>170</v>
      </c>
      <c r="E242" t="s">
        <v>20</v>
      </c>
      <c r="F242" t="s">
        <v>26</v>
      </c>
      <c r="G242" t="s">
        <v>27</v>
      </c>
      <c r="H242" t="s">
        <v>28</v>
      </c>
      <c r="J242" s="1">
        <v>37043</v>
      </c>
      <c r="K242">
        <v>2001</v>
      </c>
    </row>
    <row r="243" spans="1:11" x14ac:dyDescent="0.25">
      <c r="A243" t="s">
        <v>11</v>
      </c>
      <c r="B243" t="str">
        <f>"110612200101"</f>
        <v>110612200101</v>
      </c>
      <c r="C243" t="s">
        <v>647</v>
      </c>
      <c r="D243" t="s">
        <v>160</v>
      </c>
      <c r="E243" t="s">
        <v>20</v>
      </c>
      <c r="F243" t="s">
        <v>26</v>
      </c>
      <c r="G243" t="s">
        <v>27</v>
      </c>
      <c r="H243" t="s">
        <v>28</v>
      </c>
      <c r="I243" t="s">
        <v>18</v>
      </c>
      <c r="J243" s="1">
        <v>37231</v>
      </c>
      <c r="K243">
        <v>2001</v>
      </c>
    </row>
    <row r="244" spans="1:11" x14ac:dyDescent="0.25">
      <c r="A244" t="s">
        <v>11</v>
      </c>
      <c r="B244" t="str">
        <f>"110301200100"</f>
        <v>110301200100</v>
      </c>
      <c r="C244" t="s">
        <v>651</v>
      </c>
      <c r="D244" t="s">
        <v>221</v>
      </c>
      <c r="E244" t="s">
        <v>20</v>
      </c>
      <c r="F244" t="s">
        <v>26</v>
      </c>
      <c r="G244" t="s">
        <v>27</v>
      </c>
      <c r="H244" t="s">
        <v>28</v>
      </c>
      <c r="I244" t="s">
        <v>18</v>
      </c>
      <c r="J244" s="1">
        <v>36894</v>
      </c>
      <c r="K244">
        <v>2001</v>
      </c>
    </row>
    <row r="245" spans="1:11" x14ac:dyDescent="0.25">
      <c r="A245" t="s">
        <v>11</v>
      </c>
      <c r="B245" t="str">
        <f>"112401199500"</f>
        <v>112401199500</v>
      </c>
      <c r="C245" t="s">
        <v>652</v>
      </c>
      <c r="D245" t="s">
        <v>61</v>
      </c>
      <c r="E245" t="s">
        <v>91</v>
      </c>
      <c r="F245" t="s">
        <v>26</v>
      </c>
      <c r="G245" t="s">
        <v>27</v>
      </c>
      <c r="H245" t="s">
        <v>28</v>
      </c>
      <c r="I245" t="s">
        <v>59</v>
      </c>
      <c r="J245" s="1">
        <v>34723</v>
      </c>
      <c r="K245">
        <v>1995</v>
      </c>
    </row>
    <row r="246" spans="1:11" x14ac:dyDescent="0.25">
      <c r="A246" t="s">
        <v>11</v>
      </c>
      <c r="B246" t="str">
        <f>"112604200200"</f>
        <v>112604200200</v>
      </c>
      <c r="C246" t="s">
        <v>656</v>
      </c>
      <c r="D246" t="s">
        <v>86</v>
      </c>
      <c r="E246" t="s">
        <v>20</v>
      </c>
      <c r="F246" t="s">
        <v>26</v>
      </c>
      <c r="G246" t="s">
        <v>27</v>
      </c>
      <c r="H246" t="s">
        <v>28</v>
      </c>
      <c r="I246" t="s">
        <v>18</v>
      </c>
      <c r="J246" s="1">
        <v>37372</v>
      </c>
      <c r="K246">
        <v>2002</v>
      </c>
    </row>
    <row r="247" spans="1:11" x14ac:dyDescent="0.25">
      <c r="A247" t="s">
        <v>11</v>
      </c>
      <c r="B247" t="str">
        <f>"110104199902"</f>
        <v>110104199902</v>
      </c>
      <c r="C247" t="s">
        <v>664</v>
      </c>
      <c r="D247" t="s">
        <v>399</v>
      </c>
      <c r="E247" t="s">
        <v>45</v>
      </c>
      <c r="F247" t="s">
        <v>26</v>
      </c>
      <c r="G247" t="s">
        <v>27</v>
      </c>
      <c r="H247" t="s">
        <v>28</v>
      </c>
      <c r="I247" t="s">
        <v>18</v>
      </c>
      <c r="J247" s="1">
        <v>36251</v>
      </c>
      <c r="K247">
        <v>1999</v>
      </c>
    </row>
    <row r="248" spans="1:11" x14ac:dyDescent="0.25">
      <c r="A248" t="s">
        <v>11</v>
      </c>
      <c r="B248" t="str">
        <f>"111606200100"</f>
        <v>111606200100</v>
      </c>
      <c r="C248" t="s">
        <v>669</v>
      </c>
      <c r="D248" t="s">
        <v>61</v>
      </c>
      <c r="E248" t="s">
        <v>20</v>
      </c>
      <c r="F248" t="s">
        <v>26</v>
      </c>
      <c r="G248" t="s">
        <v>27</v>
      </c>
      <c r="H248" t="s">
        <v>28</v>
      </c>
      <c r="I248" t="s">
        <v>18</v>
      </c>
      <c r="J248" s="1">
        <v>37058</v>
      </c>
      <c r="K248">
        <v>2001</v>
      </c>
    </row>
    <row r="249" spans="1:11" x14ac:dyDescent="0.25">
      <c r="A249" t="s">
        <v>11</v>
      </c>
      <c r="B249" t="str">
        <f>"122303199801"</f>
        <v>122303199801</v>
      </c>
      <c r="C249" t="s">
        <v>670</v>
      </c>
      <c r="D249" t="s">
        <v>119</v>
      </c>
      <c r="E249" t="s">
        <v>115</v>
      </c>
      <c r="F249" t="s">
        <v>26</v>
      </c>
      <c r="G249" t="s">
        <v>27</v>
      </c>
      <c r="H249" t="s">
        <v>28</v>
      </c>
      <c r="I249" t="s">
        <v>59</v>
      </c>
      <c r="J249" s="1">
        <v>35877</v>
      </c>
      <c r="K249">
        <v>1998</v>
      </c>
    </row>
    <row r="250" spans="1:11" x14ac:dyDescent="0.25">
      <c r="A250" t="s">
        <v>11</v>
      </c>
      <c r="B250" t="str">
        <f>"120703200001"</f>
        <v>120703200001</v>
      </c>
      <c r="C250" t="s">
        <v>675</v>
      </c>
      <c r="D250" t="s">
        <v>319</v>
      </c>
      <c r="E250" t="s">
        <v>51</v>
      </c>
      <c r="F250" t="s">
        <v>26</v>
      </c>
      <c r="G250" t="s">
        <v>27</v>
      </c>
      <c r="H250" t="s">
        <v>28</v>
      </c>
      <c r="I250" t="s">
        <v>59</v>
      </c>
      <c r="J250" s="1">
        <v>36592</v>
      </c>
      <c r="K250">
        <v>2000</v>
      </c>
    </row>
    <row r="251" spans="1:11" x14ac:dyDescent="0.25">
      <c r="A251" t="s">
        <v>11</v>
      </c>
      <c r="B251" t="str">
        <f>"113003200201"</f>
        <v>113003200201</v>
      </c>
      <c r="C251" t="s">
        <v>687</v>
      </c>
      <c r="D251" t="s">
        <v>89</v>
      </c>
      <c r="E251" t="s">
        <v>20</v>
      </c>
      <c r="F251" t="s">
        <v>26</v>
      </c>
      <c r="G251" t="s">
        <v>27</v>
      </c>
      <c r="H251" t="s">
        <v>28</v>
      </c>
      <c r="I251" t="s">
        <v>18</v>
      </c>
      <c r="J251" s="1">
        <v>37345</v>
      </c>
      <c r="K251">
        <v>2002</v>
      </c>
    </row>
    <row r="252" spans="1:11" x14ac:dyDescent="0.25">
      <c r="A252" t="s">
        <v>11</v>
      </c>
      <c r="B252" t="str">
        <f>"120510200100"</f>
        <v>120510200100</v>
      </c>
      <c r="C252" t="s">
        <v>691</v>
      </c>
      <c r="D252" t="s">
        <v>119</v>
      </c>
      <c r="E252" t="s">
        <v>39</v>
      </c>
      <c r="F252" t="s">
        <v>26</v>
      </c>
      <c r="G252" t="s">
        <v>27</v>
      </c>
      <c r="H252" t="s">
        <v>28</v>
      </c>
      <c r="I252" t="s">
        <v>18</v>
      </c>
      <c r="J252" s="1">
        <v>37169</v>
      </c>
      <c r="K252">
        <v>2001</v>
      </c>
    </row>
    <row r="253" spans="1:11" x14ac:dyDescent="0.25">
      <c r="A253" t="s">
        <v>11</v>
      </c>
      <c r="B253" t="str">
        <f>"110502200200"</f>
        <v>110502200200</v>
      </c>
      <c r="C253" t="s">
        <v>695</v>
      </c>
      <c r="D253" t="s">
        <v>31</v>
      </c>
      <c r="E253" t="s">
        <v>20</v>
      </c>
      <c r="F253" t="s">
        <v>26</v>
      </c>
      <c r="G253" t="s">
        <v>27</v>
      </c>
      <c r="H253" t="s">
        <v>28</v>
      </c>
      <c r="J253" s="1">
        <v>37292</v>
      </c>
      <c r="K253">
        <v>2002</v>
      </c>
    </row>
    <row r="254" spans="1:11" x14ac:dyDescent="0.25">
      <c r="A254" t="s">
        <v>11</v>
      </c>
      <c r="B254" t="str">
        <f>"112306199901"</f>
        <v>112306199901</v>
      </c>
      <c r="C254" t="s">
        <v>705</v>
      </c>
      <c r="D254" t="s">
        <v>195</v>
      </c>
      <c r="E254" t="s">
        <v>45</v>
      </c>
      <c r="F254" t="s">
        <v>26</v>
      </c>
      <c r="G254" t="s">
        <v>27</v>
      </c>
      <c r="H254" t="s">
        <v>28</v>
      </c>
      <c r="I254" t="s">
        <v>18</v>
      </c>
      <c r="J254" s="1">
        <v>36334</v>
      </c>
      <c r="K254">
        <v>1999</v>
      </c>
    </row>
    <row r="255" spans="1:11" x14ac:dyDescent="0.25">
      <c r="A255" t="s">
        <v>11</v>
      </c>
      <c r="B255" t="str">
        <f>"110310199700"</f>
        <v>110310199700</v>
      </c>
      <c r="C255" t="s">
        <v>706</v>
      </c>
      <c r="D255" t="s">
        <v>543</v>
      </c>
      <c r="E255" t="s">
        <v>107</v>
      </c>
      <c r="F255" t="s">
        <v>26</v>
      </c>
      <c r="G255" t="s">
        <v>27</v>
      </c>
      <c r="H255" t="s">
        <v>28</v>
      </c>
      <c r="I255" t="s">
        <v>59</v>
      </c>
      <c r="J255" s="1">
        <v>35706</v>
      </c>
      <c r="K255">
        <v>1997</v>
      </c>
    </row>
    <row r="256" spans="1:11" x14ac:dyDescent="0.25">
      <c r="A256" t="s">
        <v>11</v>
      </c>
      <c r="B256" t="str">
        <f>"110312200200"</f>
        <v>110312200200</v>
      </c>
      <c r="C256" t="s">
        <v>710</v>
      </c>
      <c r="D256" t="s">
        <v>86</v>
      </c>
      <c r="E256" t="s">
        <v>20</v>
      </c>
      <c r="F256" t="s">
        <v>26</v>
      </c>
      <c r="G256" t="s">
        <v>27</v>
      </c>
      <c r="H256" t="s">
        <v>28</v>
      </c>
      <c r="I256" t="s">
        <v>18</v>
      </c>
      <c r="J256" s="1">
        <v>37593</v>
      </c>
      <c r="K256">
        <v>2002</v>
      </c>
    </row>
    <row r="257" spans="1:11" x14ac:dyDescent="0.25">
      <c r="A257" t="s">
        <v>11</v>
      </c>
      <c r="B257" t="str">
        <f>"111105200200"</f>
        <v>111105200200</v>
      </c>
      <c r="C257" t="s">
        <v>720</v>
      </c>
      <c r="D257" t="s">
        <v>106</v>
      </c>
      <c r="E257" t="s">
        <v>20</v>
      </c>
      <c r="F257" t="s">
        <v>26</v>
      </c>
      <c r="G257" t="s">
        <v>27</v>
      </c>
      <c r="H257" t="s">
        <v>28</v>
      </c>
      <c r="I257" t="s">
        <v>18</v>
      </c>
      <c r="J257" s="1">
        <v>37387</v>
      </c>
      <c r="K257">
        <v>2002</v>
      </c>
    </row>
    <row r="258" spans="1:11" x14ac:dyDescent="0.25">
      <c r="A258" t="s">
        <v>11</v>
      </c>
      <c r="B258" t="str">
        <f>"110709200100"</f>
        <v>110709200100</v>
      </c>
      <c r="C258" t="s">
        <v>723</v>
      </c>
      <c r="D258" t="s">
        <v>61</v>
      </c>
      <c r="E258" t="s">
        <v>20</v>
      </c>
      <c r="F258" t="s">
        <v>26</v>
      </c>
      <c r="G258" t="s">
        <v>27</v>
      </c>
      <c r="H258" t="s">
        <v>28</v>
      </c>
      <c r="J258" s="1">
        <v>37141</v>
      </c>
      <c r="K258">
        <v>2001</v>
      </c>
    </row>
    <row r="259" spans="1:11" x14ac:dyDescent="0.25">
      <c r="A259" t="s">
        <v>11</v>
      </c>
      <c r="B259" t="str">
        <f>"113010200200"</f>
        <v>113010200200</v>
      </c>
      <c r="C259" t="s">
        <v>727</v>
      </c>
      <c r="D259" t="s">
        <v>133</v>
      </c>
      <c r="E259" t="s">
        <v>20</v>
      </c>
      <c r="F259" t="s">
        <v>26</v>
      </c>
      <c r="G259" t="s">
        <v>27</v>
      </c>
      <c r="H259" t="s">
        <v>28</v>
      </c>
      <c r="I259" t="s">
        <v>18</v>
      </c>
      <c r="J259" s="1">
        <v>37559</v>
      </c>
      <c r="K259">
        <v>2002</v>
      </c>
    </row>
    <row r="260" spans="1:11" x14ac:dyDescent="0.25">
      <c r="A260" t="s">
        <v>11</v>
      </c>
      <c r="B260" t="str">
        <f>"110710199800"</f>
        <v>110710199800</v>
      </c>
      <c r="C260" t="s">
        <v>732</v>
      </c>
      <c r="D260" t="s">
        <v>145</v>
      </c>
      <c r="E260" t="s">
        <v>107</v>
      </c>
      <c r="F260" t="s">
        <v>26</v>
      </c>
      <c r="G260" t="s">
        <v>27</v>
      </c>
      <c r="H260" t="s">
        <v>28</v>
      </c>
      <c r="I260" t="s">
        <v>18</v>
      </c>
      <c r="J260" s="1">
        <v>36075</v>
      </c>
      <c r="K260">
        <v>1998</v>
      </c>
    </row>
    <row r="261" spans="1:11" x14ac:dyDescent="0.25">
      <c r="A261" t="s">
        <v>11</v>
      </c>
      <c r="B261" t="str">
        <f>"111106200001"</f>
        <v>111106200001</v>
      </c>
      <c r="C261" t="s">
        <v>738</v>
      </c>
      <c r="D261" t="s">
        <v>225</v>
      </c>
      <c r="E261" t="s">
        <v>45</v>
      </c>
      <c r="F261" t="s">
        <v>26</v>
      </c>
      <c r="G261" t="s">
        <v>27</v>
      </c>
      <c r="H261" t="s">
        <v>28</v>
      </c>
      <c r="J261" s="1">
        <v>36688</v>
      </c>
      <c r="K261">
        <v>2000</v>
      </c>
    </row>
    <row r="262" spans="1:11" x14ac:dyDescent="0.25">
      <c r="A262" t="s">
        <v>11</v>
      </c>
      <c r="B262" t="str">
        <f>"121902200201"</f>
        <v>121902200201</v>
      </c>
      <c r="C262" t="s">
        <v>739</v>
      </c>
      <c r="D262" t="s">
        <v>78</v>
      </c>
      <c r="E262" t="s">
        <v>39</v>
      </c>
      <c r="F262" t="s">
        <v>26</v>
      </c>
      <c r="G262" t="s">
        <v>27</v>
      </c>
      <c r="H262" t="s">
        <v>28</v>
      </c>
      <c r="I262" t="s">
        <v>18</v>
      </c>
      <c r="J262" s="1">
        <v>37306</v>
      </c>
      <c r="K262">
        <v>2002</v>
      </c>
    </row>
    <row r="263" spans="1:11" x14ac:dyDescent="0.25">
      <c r="A263" t="s">
        <v>11</v>
      </c>
      <c r="B263" t="str">
        <f>"111006199300"</f>
        <v>111006199300</v>
      </c>
      <c r="C263" t="s">
        <v>489</v>
      </c>
      <c r="D263" t="s">
        <v>19</v>
      </c>
      <c r="E263" t="s">
        <v>91</v>
      </c>
      <c r="F263" t="s">
        <v>490</v>
      </c>
      <c r="G263" t="s">
        <v>27</v>
      </c>
      <c r="H263" t="s">
        <v>28</v>
      </c>
      <c r="I263" t="s">
        <v>82</v>
      </c>
      <c r="J263" s="1">
        <v>34130</v>
      </c>
      <c r="K263">
        <v>1993</v>
      </c>
    </row>
    <row r="264" spans="1:11" x14ac:dyDescent="0.25">
      <c r="A264" t="s">
        <v>11</v>
      </c>
      <c r="B264" t="str">
        <f>"113004199400"</f>
        <v>113004199400</v>
      </c>
      <c r="C264" t="s">
        <v>548</v>
      </c>
      <c r="D264" t="s">
        <v>31</v>
      </c>
      <c r="E264" t="s">
        <v>91</v>
      </c>
      <c r="F264" t="s">
        <v>549</v>
      </c>
      <c r="G264" t="s">
        <v>27</v>
      </c>
      <c r="H264" t="s">
        <v>28</v>
      </c>
      <c r="I264" t="s">
        <v>82</v>
      </c>
      <c r="J264" s="1">
        <v>34454</v>
      </c>
      <c r="K264">
        <v>1994</v>
      </c>
    </row>
    <row r="265" spans="1:11" x14ac:dyDescent="0.25">
      <c r="A265" t="s">
        <v>11</v>
      </c>
      <c r="B265" t="str">
        <f>"121503199500"</f>
        <v>121503199500</v>
      </c>
      <c r="C265" t="s">
        <v>55</v>
      </c>
      <c r="D265" t="s">
        <v>50</v>
      </c>
      <c r="E265" t="s">
        <v>56</v>
      </c>
      <c r="F265" t="s">
        <v>57</v>
      </c>
      <c r="G265" t="s">
        <v>27</v>
      </c>
      <c r="H265" t="s">
        <v>58</v>
      </c>
      <c r="I265" t="s">
        <v>59</v>
      </c>
      <c r="J265" s="1">
        <v>34773</v>
      </c>
      <c r="K265">
        <v>1995</v>
      </c>
    </row>
    <row r="266" spans="1:11" x14ac:dyDescent="0.25">
      <c r="A266" t="s">
        <v>11</v>
      </c>
      <c r="B266" t="str">
        <f>"122311199300"</f>
        <v>122311199300</v>
      </c>
      <c r="C266" t="s">
        <v>146</v>
      </c>
      <c r="D266" t="s">
        <v>147</v>
      </c>
      <c r="E266" t="s">
        <v>56</v>
      </c>
      <c r="F266" t="s">
        <v>148</v>
      </c>
      <c r="G266" t="s">
        <v>27</v>
      </c>
      <c r="H266" t="s">
        <v>28</v>
      </c>
      <c r="I266" t="s">
        <v>82</v>
      </c>
      <c r="J266" s="1">
        <v>34296</v>
      </c>
      <c r="K266">
        <v>1993</v>
      </c>
    </row>
    <row r="267" spans="1:11" x14ac:dyDescent="0.25">
      <c r="A267" t="s">
        <v>11</v>
      </c>
      <c r="B267" t="str">
        <f>"122508199100"</f>
        <v>122508199100</v>
      </c>
      <c r="C267" t="s">
        <v>498</v>
      </c>
      <c r="D267" t="s">
        <v>317</v>
      </c>
      <c r="E267" t="s">
        <v>56</v>
      </c>
      <c r="F267" t="s">
        <v>148</v>
      </c>
      <c r="G267" t="s">
        <v>27</v>
      </c>
      <c r="H267" t="s">
        <v>28</v>
      </c>
      <c r="I267" t="s">
        <v>166</v>
      </c>
      <c r="J267" s="1">
        <v>33475</v>
      </c>
      <c r="K267">
        <v>1991</v>
      </c>
    </row>
    <row r="268" spans="1:11" x14ac:dyDescent="0.25">
      <c r="A268" t="s">
        <v>11</v>
      </c>
      <c r="B268" t="str">
        <f>"110306200000"</f>
        <v>110306200000</v>
      </c>
      <c r="C268" t="s">
        <v>62</v>
      </c>
      <c r="D268" t="s">
        <v>63</v>
      </c>
      <c r="E268" t="s">
        <v>45</v>
      </c>
      <c r="F268" t="s">
        <v>64</v>
      </c>
      <c r="G268" t="s">
        <v>65</v>
      </c>
      <c r="H268" t="s">
        <v>66</v>
      </c>
      <c r="I268" t="s">
        <v>18</v>
      </c>
      <c r="J268" s="1">
        <v>36680</v>
      </c>
      <c r="K268">
        <v>2000</v>
      </c>
    </row>
    <row r="269" spans="1:11" x14ac:dyDescent="0.25">
      <c r="A269" t="s">
        <v>11</v>
      </c>
      <c r="B269" t="str">
        <f>"110312199800"</f>
        <v>110312199800</v>
      </c>
      <c r="C269" t="s">
        <v>132</v>
      </c>
      <c r="D269" t="s">
        <v>133</v>
      </c>
      <c r="E269" t="s">
        <v>107</v>
      </c>
      <c r="F269" t="s">
        <v>64</v>
      </c>
      <c r="G269" t="s">
        <v>65</v>
      </c>
      <c r="H269" t="s">
        <v>134</v>
      </c>
      <c r="I269" t="s">
        <v>82</v>
      </c>
      <c r="J269" s="1">
        <v>36132</v>
      </c>
      <c r="K269">
        <v>1998</v>
      </c>
    </row>
    <row r="270" spans="1:11" x14ac:dyDescent="0.25">
      <c r="A270" t="s">
        <v>11</v>
      </c>
      <c r="B270" t="str">
        <f>"110507199802"</f>
        <v>110507199802</v>
      </c>
      <c r="C270" t="s">
        <v>135</v>
      </c>
      <c r="D270" t="s">
        <v>139</v>
      </c>
      <c r="E270" t="s">
        <v>107</v>
      </c>
      <c r="F270" t="s">
        <v>64</v>
      </c>
      <c r="G270" t="s">
        <v>65</v>
      </c>
      <c r="H270" t="s">
        <v>134</v>
      </c>
      <c r="I270" t="s">
        <v>140</v>
      </c>
      <c r="J270" s="1">
        <v>35981</v>
      </c>
      <c r="K270">
        <v>1998</v>
      </c>
    </row>
    <row r="271" spans="1:11" x14ac:dyDescent="0.25">
      <c r="A271" t="s">
        <v>11</v>
      </c>
      <c r="B271" t="str">
        <f>"110507200200"</f>
        <v>110507200200</v>
      </c>
      <c r="C271" t="s">
        <v>167</v>
      </c>
      <c r="D271" t="s">
        <v>117</v>
      </c>
      <c r="E271" t="s">
        <v>20</v>
      </c>
      <c r="F271" t="s">
        <v>64</v>
      </c>
      <c r="G271" t="s">
        <v>65</v>
      </c>
      <c r="H271" t="s">
        <v>168</v>
      </c>
      <c r="I271" t="s">
        <v>18</v>
      </c>
      <c r="J271" s="1">
        <v>37442</v>
      </c>
      <c r="K271">
        <v>2002</v>
      </c>
    </row>
    <row r="272" spans="1:11" x14ac:dyDescent="0.25">
      <c r="A272" t="s">
        <v>11</v>
      </c>
      <c r="B272" t="str">
        <f>"120705199700"</f>
        <v>120705199700</v>
      </c>
      <c r="C272" t="s">
        <v>208</v>
      </c>
      <c r="D272" t="s">
        <v>200</v>
      </c>
      <c r="E272" t="s">
        <v>115</v>
      </c>
      <c r="F272" t="s">
        <v>64</v>
      </c>
      <c r="G272" t="s">
        <v>65</v>
      </c>
      <c r="H272" t="s">
        <v>209</v>
      </c>
      <c r="I272" t="s">
        <v>82</v>
      </c>
      <c r="J272" s="1">
        <v>35557</v>
      </c>
      <c r="K272">
        <v>1997</v>
      </c>
    </row>
    <row r="273" spans="1:11" x14ac:dyDescent="0.25">
      <c r="A273" t="s">
        <v>11</v>
      </c>
      <c r="B273" t="str">
        <f>"121706200200"</f>
        <v>121706200200</v>
      </c>
      <c r="C273" t="s">
        <v>234</v>
      </c>
      <c r="D273" t="s">
        <v>68</v>
      </c>
      <c r="E273" t="s">
        <v>39</v>
      </c>
      <c r="F273" t="s">
        <v>64</v>
      </c>
      <c r="G273" t="s">
        <v>65</v>
      </c>
      <c r="H273" t="s">
        <v>134</v>
      </c>
      <c r="J273" s="1">
        <v>37424</v>
      </c>
      <c r="K273">
        <v>2002</v>
      </c>
    </row>
    <row r="274" spans="1:11" x14ac:dyDescent="0.25">
      <c r="A274" t="s">
        <v>11</v>
      </c>
      <c r="B274" t="str">
        <f>"120312199900"</f>
        <v>120312199900</v>
      </c>
      <c r="C274" t="s">
        <v>248</v>
      </c>
      <c r="D274" t="s">
        <v>184</v>
      </c>
      <c r="E274" t="s">
        <v>51</v>
      </c>
      <c r="F274" t="s">
        <v>64</v>
      </c>
      <c r="G274" t="s">
        <v>65</v>
      </c>
      <c r="H274" t="s">
        <v>134</v>
      </c>
      <c r="I274" t="s">
        <v>18</v>
      </c>
      <c r="J274" s="1">
        <v>36497</v>
      </c>
      <c r="K274">
        <v>1999</v>
      </c>
    </row>
    <row r="275" spans="1:11" x14ac:dyDescent="0.25">
      <c r="A275" t="s">
        <v>11</v>
      </c>
      <c r="B275" t="str">
        <f>"112303200201"</f>
        <v>112303200201</v>
      </c>
      <c r="C275" t="s">
        <v>265</v>
      </c>
      <c r="D275" t="s">
        <v>25</v>
      </c>
      <c r="E275" t="s">
        <v>20</v>
      </c>
      <c r="F275" t="s">
        <v>64</v>
      </c>
      <c r="G275" t="s">
        <v>65</v>
      </c>
      <c r="H275" t="s">
        <v>266</v>
      </c>
      <c r="J275" s="1">
        <v>37338</v>
      </c>
      <c r="K275">
        <v>2002</v>
      </c>
    </row>
    <row r="276" spans="1:11" x14ac:dyDescent="0.25">
      <c r="A276" t="s">
        <v>11</v>
      </c>
      <c r="B276" t="str">
        <f>"122709200000"</f>
        <v>122709200000</v>
      </c>
      <c r="C276" t="s">
        <v>301</v>
      </c>
      <c r="D276" t="s">
        <v>302</v>
      </c>
      <c r="E276" t="s">
        <v>51</v>
      </c>
      <c r="F276" t="s">
        <v>64</v>
      </c>
      <c r="G276" t="s">
        <v>65</v>
      </c>
      <c r="H276" t="s">
        <v>134</v>
      </c>
      <c r="I276" t="s">
        <v>18</v>
      </c>
      <c r="J276" s="1">
        <v>36796</v>
      </c>
      <c r="K276">
        <v>2000</v>
      </c>
    </row>
    <row r="277" spans="1:11" x14ac:dyDescent="0.25">
      <c r="A277" t="s">
        <v>11</v>
      </c>
      <c r="B277" t="str">
        <f>"112001200100"</f>
        <v>112001200100</v>
      </c>
      <c r="C277" t="s">
        <v>331</v>
      </c>
      <c r="D277" t="s">
        <v>61</v>
      </c>
      <c r="E277" t="s">
        <v>20</v>
      </c>
      <c r="F277" t="s">
        <v>64</v>
      </c>
      <c r="G277" t="s">
        <v>65</v>
      </c>
      <c r="H277" t="s">
        <v>168</v>
      </c>
      <c r="I277" t="s">
        <v>18</v>
      </c>
      <c r="J277" s="1">
        <v>36911</v>
      </c>
      <c r="K277">
        <v>2001</v>
      </c>
    </row>
    <row r="278" spans="1:11" x14ac:dyDescent="0.25">
      <c r="A278" t="s">
        <v>11</v>
      </c>
      <c r="B278" t="str">
        <f>"122307200102"</f>
        <v>122307200102</v>
      </c>
      <c r="C278" t="s">
        <v>344</v>
      </c>
      <c r="D278" t="s">
        <v>268</v>
      </c>
      <c r="E278" t="s">
        <v>39</v>
      </c>
      <c r="F278" t="s">
        <v>64</v>
      </c>
      <c r="G278" t="s">
        <v>65</v>
      </c>
      <c r="H278" t="s">
        <v>66</v>
      </c>
      <c r="J278" s="1">
        <v>37095</v>
      </c>
      <c r="K278">
        <v>2001</v>
      </c>
    </row>
    <row r="279" spans="1:11" x14ac:dyDescent="0.25">
      <c r="A279" t="s">
        <v>11</v>
      </c>
      <c r="B279" t="str">
        <f>"112702199900"</f>
        <v>112702199900</v>
      </c>
      <c r="C279" t="s">
        <v>359</v>
      </c>
      <c r="D279" t="s">
        <v>117</v>
      </c>
      <c r="E279" t="s">
        <v>45</v>
      </c>
      <c r="F279" t="s">
        <v>64</v>
      </c>
      <c r="G279" t="s">
        <v>65</v>
      </c>
      <c r="H279" t="s">
        <v>134</v>
      </c>
      <c r="I279" t="s">
        <v>18</v>
      </c>
      <c r="J279" s="1">
        <v>36218</v>
      </c>
      <c r="K279">
        <v>1999</v>
      </c>
    </row>
    <row r="280" spans="1:11" x14ac:dyDescent="0.25">
      <c r="A280" t="s">
        <v>11</v>
      </c>
      <c r="B280" t="str">
        <f>"112011198600"</f>
        <v>112011198600</v>
      </c>
      <c r="C280" t="s">
        <v>363</v>
      </c>
      <c r="D280" t="s">
        <v>19</v>
      </c>
      <c r="E280" t="s">
        <v>91</v>
      </c>
      <c r="F280" t="s">
        <v>64</v>
      </c>
      <c r="G280" t="s">
        <v>65</v>
      </c>
      <c r="H280" t="s">
        <v>364</v>
      </c>
      <c r="I280" t="s">
        <v>166</v>
      </c>
      <c r="J280" s="1">
        <v>31736</v>
      </c>
      <c r="K280">
        <v>1986</v>
      </c>
    </row>
    <row r="281" spans="1:11" x14ac:dyDescent="0.25">
      <c r="A281" t="s">
        <v>11</v>
      </c>
      <c r="B281" t="str">
        <f>"111010199701"</f>
        <v>111010199701</v>
      </c>
      <c r="C281" t="s">
        <v>376</v>
      </c>
      <c r="D281" t="s">
        <v>13</v>
      </c>
      <c r="E281" t="s">
        <v>107</v>
      </c>
      <c r="F281" t="s">
        <v>64</v>
      </c>
      <c r="G281" t="s">
        <v>65</v>
      </c>
      <c r="H281" t="s">
        <v>134</v>
      </c>
      <c r="I281" t="s">
        <v>59</v>
      </c>
      <c r="J281" s="1">
        <v>35713</v>
      </c>
      <c r="K281">
        <v>1997</v>
      </c>
    </row>
    <row r="282" spans="1:11" x14ac:dyDescent="0.25">
      <c r="A282" t="s">
        <v>11</v>
      </c>
      <c r="B282" t="str">
        <f>"111410199900"</f>
        <v>111410199900</v>
      </c>
      <c r="C282" t="s">
        <v>380</v>
      </c>
      <c r="D282" t="s">
        <v>142</v>
      </c>
      <c r="E282" t="s">
        <v>45</v>
      </c>
      <c r="F282" t="s">
        <v>64</v>
      </c>
      <c r="G282" t="s">
        <v>65</v>
      </c>
      <c r="H282" t="s">
        <v>134</v>
      </c>
      <c r="J282" s="1">
        <v>36447</v>
      </c>
      <c r="K282">
        <v>1999</v>
      </c>
    </row>
    <row r="283" spans="1:11" x14ac:dyDescent="0.25">
      <c r="A283" t="s">
        <v>11</v>
      </c>
      <c r="B283" t="str">
        <f>"121501199800"</f>
        <v>121501199800</v>
      </c>
      <c r="C283" t="s">
        <v>426</v>
      </c>
      <c r="D283" t="s">
        <v>427</v>
      </c>
      <c r="E283" t="s">
        <v>115</v>
      </c>
      <c r="F283" t="s">
        <v>64</v>
      </c>
      <c r="G283" t="s">
        <v>65</v>
      </c>
      <c r="H283" t="s">
        <v>134</v>
      </c>
      <c r="I283" t="s">
        <v>59</v>
      </c>
      <c r="J283" s="1">
        <v>35810</v>
      </c>
      <c r="K283">
        <v>1998</v>
      </c>
    </row>
    <row r="284" spans="1:11" x14ac:dyDescent="0.25">
      <c r="A284" t="s">
        <v>11</v>
      </c>
      <c r="B284" t="str">
        <f>"120104199300"</f>
        <v>120104199300</v>
      </c>
      <c r="C284" t="s">
        <v>474</v>
      </c>
      <c r="D284" t="s">
        <v>68</v>
      </c>
      <c r="E284" t="s">
        <v>56</v>
      </c>
      <c r="F284" t="s">
        <v>64</v>
      </c>
      <c r="G284" t="s">
        <v>65</v>
      </c>
      <c r="H284" t="s">
        <v>134</v>
      </c>
      <c r="I284" t="s">
        <v>82</v>
      </c>
      <c r="J284" s="1">
        <v>34060</v>
      </c>
      <c r="K284">
        <v>1993</v>
      </c>
    </row>
    <row r="285" spans="1:11" x14ac:dyDescent="0.25">
      <c r="A285" t="s">
        <v>11</v>
      </c>
      <c r="B285" t="str">
        <f>"111310199901"</f>
        <v>111310199901</v>
      </c>
      <c r="C285" t="s">
        <v>524</v>
      </c>
      <c r="D285" t="s">
        <v>525</v>
      </c>
      <c r="E285" t="s">
        <v>45</v>
      </c>
      <c r="F285" t="s">
        <v>64</v>
      </c>
      <c r="G285" t="s">
        <v>65</v>
      </c>
      <c r="H285" t="s">
        <v>168</v>
      </c>
      <c r="I285" t="s">
        <v>18</v>
      </c>
      <c r="J285" s="1">
        <v>36446</v>
      </c>
      <c r="K285">
        <v>1999</v>
      </c>
    </row>
    <row r="286" spans="1:11" x14ac:dyDescent="0.25">
      <c r="A286" t="s">
        <v>11</v>
      </c>
      <c r="B286" t="str">
        <f>"112304199401"</f>
        <v>112304199401</v>
      </c>
      <c r="C286" t="s">
        <v>534</v>
      </c>
      <c r="D286" t="s">
        <v>25</v>
      </c>
      <c r="E286" t="s">
        <v>91</v>
      </c>
      <c r="F286" t="s">
        <v>64</v>
      </c>
      <c r="G286" t="s">
        <v>65</v>
      </c>
      <c r="H286" t="s">
        <v>535</v>
      </c>
      <c r="I286" t="s">
        <v>82</v>
      </c>
      <c r="J286" s="1">
        <v>34447</v>
      </c>
      <c r="K286">
        <v>1994</v>
      </c>
    </row>
    <row r="287" spans="1:11" x14ac:dyDescent="0.25">
      <c r="A287" t="s">
        <v>11</v>
      </c>
      <c r="B287" t="str">
        <f>"122206199900"</f>
        <v>122206199900</v>
      </c>
      <c r="C287" t="s">
        <v>540</v>
      </c>
      <c r="D287" t="s">
        <v>123</v>
      </c>
      <c r="E287" t="s">
        <v>51</v>
      </c>
      <c r="F287" t="s">
        <v>64</v>
      </c>
      <c r="G287" t="s">
        <v>65</v>
      </c>
      <c r="H287" t="s">
        <v>168</v>
      </c>
      <c r="I287" t="s">
        <v>59</v>
      </c>
      <c r="J287" s="1">
        <v>36333</v>
      </c>
      <c r="K287">
        <v>1999</v>
      </c>
    </row>
    <row r="288" spans="1:11" x14ac:dyDescent="0.25">
      <c r="A288" t="s">
        <v>11</v>
      </c>
      <c r="B288" t="str">
        <f>"110505199804"</f>
        <v>110505199804</v>
      </c>
      <c r="C288" t="s">
        <v>615</v>
      </c>
      <c r="D288" t="s">
        <v>133</v>
      </c>
      <c r="E288" t="s">
        <v>107</v>
      </c>
      <c r="F288" t="s">
        <v>64</v>
      </c>
      <c r="G288" t="s">
        <v>65</v>
      </c>
      <c r="H288" t="s">
        <v>134</v>
      </c>
      <c r="I288" t="s">
        <v>18</v>
      </c>
      <c r="J288" s="1">
        <v>35920</v>
      </c>
      <c r="K288">
        <v>1998</v>
      </c>
    </row>
    <row r="289" spans="1:11" x14ac:dyDescent="0.25">
      <c r="A289" t="s">
        <v>11</v>
      </c>
      <c r="B289" t="str">
        <f>"120905200200"</f>
        <v>120905200200</v>
      </c>
      <c r="C289" t="s">
        <v>623</v>
      </c>
      <c r="D289" t="s">
        <v>119</v>
      </c>
      <c r="E289" t="s">
        <v>39</v>
      </c>
      <c r="F289" t="s">
        <v>64</v>
      </c>
      <c r="G289" t="s">
        <v>65</v>
      </c>
      <c r="H289" t="s">
        <v>134</v>
      </c>
      <c r="J289" s="1">
        <v>37385</v>
      </c>
      <c r="K289">
        <v>2002</v>
      </c>
    </row>
    <row r="290" spans="1:11" x14ac:dyDescent="0.25">
      <c r="A290" t="s">
        <v>11</v>
      </c>
      <c r="B290" t="str">
        <f>"111508199300"</f>
        <v>111508199300</v>
      </c>
      <c r="C290" t="s">
        <v>679</v>
      </c>
      <c r="D290" t="s">
        <v>680</v>
      </c>
      <c r="E290" t="s">
        <v>91</v>
      </c>
      <c r="F290" t="s">
        <v>64</v>
      </c>
      <c r="G290" t="s">
        <v>65</v>
      </c>
      <c r="H290" t="s">
        <v>66</v>
      </c>
      <c r="I290" t="s">
        <v>82</v>
      </c>
      <c r="J290" s="1">
        <v>34196</v>
      </c>
      <c r="K290">
        <v>1993</v>
      </c>
    </row>
    <row r="291" spans="1:11" x14ac:dyDescent="0.25">
      <c r="A291" t="s">
        <v>11</v>
      </c>
      <c r="B291" t="str">
        <f>"121005199801"</f>
        <v>121005199801</v>
      </c>
      <c r="C291" t="s">
        <v>682</v>
      </c>
      <c r="D291" t="s">
        <v>391</v>
      </c>
      <c r="E291" t="s">
        <v>115</v>
      </c>
      <c r="F291" t="s">
        <v>64</v>
      </c>
      <c r="G291" t="s">
        <v>65</v>
      </c>
      <c r="H291" t="s">
        <v>134</v>
      </c>
      <c r="I291" t="s">
        <v>18</v>
      </c>
      <c r="J291" s="1">
        <v>35925</v>
      </c>
      <c r="K291">
        <v>1998</v>
      </c>
    </row>
    <row r="292" spans="1:11" x14ac:dyDescent="0.25">
      <c r="A292" t="s">
        <v>11</v>
      </c>
      <c r="B292" t="str">
        <f>"122004200200"</f>
        <v>122004200200</v>
      </c>
      <c r="C292" t="s">
        <v>714</v>
      </c>
      <c r="D292" t="s">
        <v>547</v>
      </c>
      <c r="E292" t="s">
        <v>39</v>
      </c>
      <c r="F292" t="s">
        <v>64</v>
      </c>
      <c r="G292" t="s">
        <v>65</v>
      </c>
      <c r="H292" t="s">
        <v>134</v>
      </c>
      <c r="I292" t="s">
        <v>18</v>
      </c>
      <c r="J292" s="1">
        <v>37366</v>
      </c>
      <c r="K292">
        <v>2002</v>
      </c>
    </row>
    <row r="293" spans="1:11" x14ac:dyDescent="0.25">
      <c r="A293" t="s">
        <v>11</v>
      </c>
      <c r="B293" t="str">
        <f>"111804200300"</f>
        <v>111804200300</v>
      </c>
      <c r="C293" t="s">
        <v>12</v>
      </c>
      <c r="D293" t="s">
        <v>13</v>
      </c>
      <c r="E293" t="s">
        <v>14</v>
      </c>
      <c r="F293" t="s">
        <v>15</v>
      </c>
      <c r="G293" t="s">
        <v>16</v>
      </c>
      <c r="H293" t="s">
        <v>17</v>
      </c>
      <c r="I293" t="s">
        <v>18</v>
      </c>
      <c r="J293" s="1">
        <v>37729</v>
      </c>
      <c r="K293">
        <v>2003</v>
      </c>
    </row>
    <row r="294" spans="1:11" x14ac:dyDescent="0.25">
      <c r="A294" t="s">
        <v>11</v>
      </c>
      <c r="B294" t="str">
        <f>"110104200201"</f>
        <v>110104200201</v>
      </c>
      <c r="C294" t="s">
        <v>192</v>
      </c>
      <c r="D294" t="s">
        <v>31</v>
      </c>
      <c r="E294" t="s">
        <v>20</v>
      </c>
      <c r="F294" t="s">
        <v>15</v>
      </c>
      <c r="G294" t="s">
        <v>16</v>
      </c>
      <c r="H294" t="s">
        <v>17</v>
      </c>
      <c r="I294" t="s">
        <v>18</v>
      </c>
      <c r="J294" s="1">
        <v>37347</v>
      </c>
      <c r="K294">
        <v>2002</v>
      </c>
    </row>
    <row r="295" spans="1:11" x14ac:dyDescent="0.25">
      <c r="A295" t="s">
        <v>11</v>
      </c>
      <c r="B295" t="str">
        <f>"110907200200"</f>
        <v>110907200200</v>
      </c>
      <c r="C295" t="s">
        <v>321</v>
      </c>
      <c r="D295" t="s">
        <v>89</v>
      </c>
      <c r="E295" t="s">
        <v>20</v>
      </c>
      <c r="F295" t="s">
        <v>15</v>
      </c>
      <c r="G295" t="s">
        <v>16</v>
      </c>
      <c r="H295" t="s">
        <v>322</v>
      </c>
      <c r="I295" t="s">
        <v>59</v>
      </c>
      <c r="J295" s="1">
        <v>37446</v>
      </c>
      <c r="K295">
        <v>2002</v>
      </c>
    </row>
    <row r="296" spans="1:11" x14ac:dyDescent="0.25">
      <c r="A296" t="s">
        <v>11</v>
      </c>
      <c r="B296" t="str">
        <f>"112506200200"</f>
        <v>112506200200</v>
      </c>
      <c r="C296" t="s">
        <v>429</v>
      </c>
      <c r="D296" t="s">
        <v>145</v>
      </c>
      <c r="E296" t="s">
        <v>20</v>
      </c>
      <c r="F296" t="s">
        <v>15</v>
      </c>
      <c r="G296" t="s">
        <v>16</v>
      </c>
      <c r="H296" t="s">
        <v>17</v>
      </c>
      <c r="I296" t="s">
        <v>18</v>
      </c>
      <c r="J296" s="1">
        <v>37432</v>
      </c>
      <c r="K296">
        <v>2002</v>
      </c>
    </row>
    <row r="297" spans="1:11" x14ac:dyDescent="0.25">
      <c r="A297" t="s">
        <v>11</v>
      </c>
      <c r="B297" t="str">
        <f>"111808200200"</f>
        <v>111808200200</v>
      </c>
      <c r="C297" t="s">
        <v>536</v>
      </c>
      <c r="D297" t="s">
        <v>537</v>
      </c>
      <c r="E297" t="s">
        <v>20</v>
      </c>
      <c r="F297" t="s">
        <v>15</v>
      </c>
      <c r="G297" t="s">
        <v>16</v>
      </c>
      <c r="H297" t="s">
        <v>17</v>
      </c>
      <c r="I297" t="s">
        <v>18</v>
      </c>
      <c r="J297" s="1">
        <v>37486</v>
      </c>
      <c r="K297">
        <v>2002</v>
      </c>
    </row>
    <row r="298" spans="1:11" x14ac:dyDescent="0.25">
      <c r="A298" t="s">
        <v>11</v>
      </c>
      <c r="B298" t="str">
        <f>"121406199200"</f>
        <v>121406199200</v>
      </c>
      <c r="C298" t="s">
        <v>77</v>
      </c>
      <c r="D298" t="s">
        <v>78</v>
      </c>
      <c r="E298" t="s">
        <v>56</v>
      </c>
      <c r="F298" t="s">
        <v>79</v>
      </c>
      <c r="G298" t="s">
        <v>80</v>
      </c>
      <c r="H298" t="s">
        <v>81</v>
      </c>
      <c r="I298" t="s">
        <v>82</v>
      </c>
      <c r="J298" s="1">
        <v>33769</v>
      </c>
      <c r="K298">
        <v>1992</v>
      </c>
    </row>
    <row r="299" spans="1:11" x14ac:dyDescent="0.25">
      <c r="A299" t="s">
        <v>11</v>
      </c>
      <c r="B299" t="str">
        <f>"110405199802"</f>
        <v>110405199802</v>
      </c>
      <c r="C299" t="s">
        <v>156</v>
      </c>
      <c r="D299" t="s">
        <v>61</v>
      </c>
      <c r="E299" t="s">
        <v>107</v>
      </c>
      <c r="F299" t="s">
        <v>79</v>
      </c>
      <c r="G299" t="s">
        <v>80</v>
      </c>
      <c r="H299" t="s">
        <v>81</v>
      </c>
      <c r="I299" t="s">
        <v>59</v>
      </c>
      <c r="J299" s="1">
        <v>35919</v>
      </c>
      <c r="K299">
        <v>1998</v>
      </c>
    </row>
    <row r="300" spans="1:11" x14ac:dyDescent="0.25">
      <c r="A300" t="s">
        <v>11</v>
      </c>
      <c r="B300" t="str">
        <f>"110405199600"</f>
        <v>110405199600</v>
      </c>
      <c r="C300" t="s">
        <v>216</v>
      </c>
      <c r="D300" t="s">
        <v>13</v>
      </c>
      <c r="E300" t="s">
        <v>91</v>
      </c>
      <c r="F300" t="s">
        <v>79</v>
      </c>
      <c r="G300" t="s">
        <v>80</v>
      </c>
      <c r="H300" t="s">
        <v>217</v>
      </c>
      <c r="I300" t="s">
        <v>18</v>
      </c>
      <c r="J300" s="1">
        <v>35189</v>
      </c>
      <c r="K300">
        <v>1996</v>
      </c>
    </row>
    <row r="301" spans="1:11" x14ac:dyDescent="0.25">
      <c r="A301" t="s">
        <v>11</v>
      </c>
      <c r="B301" t="str">
        <f>"110501199600"</f>
        <v>110501199600</v>
      </c>
      <c r="C301" t="s">
        <v>259</v>
      </c>
      <c r="D301" t="s">
        <v>221</v>
      </c>
      <c r="E301" t="s">
        <v>91</v>
      </c>
      <c r="F301" t="s">
        <v>79</v>
      </c>
      <c r="G301" t="s">
        <v>80</v>
      </c>
      <c r="H301" t="s">
        <v>81</v>
      </c>
      <c r="I301" t="s">
        <v>59</v>
      </c>
      <c r="J301" s="1">
        <v>35069</v>
      </c>
      <c r="K301">
        <v>1996</v>
      </c>
    </row>
    <row r="302" spans="1:11" x14ac:dyDescent="0.25">
      <c r="A302" t="s">
        <v>11</v>
      </c>
      <c r="B302" t="str">
        <f>"111712200200"</f>
        <v>111712200200</v>
      </c>
      <c r="C302" t="s">
        <v>310</v>
      </c>
      <c r="D302" t="s">
        <v>106</v>
      </c>
      <c r="E302" t="s">
        <v>20</v>
      </c>
      <c r="F302" t="s">
        <v>79</v>
      </c>
      <c r="G302" t="s">
        <v>80</v>
      </c>
      <c r="H302" t="s">
        <v>81</v>
      </c>
      <c r="J302" s="1">
        <v>37607</v>
      </c>
      <c r="K302">
        <v>2002</v>
      </c>
    </row>
    <row r="303" spans="1:11" x14ac:dyDescent="0.25">
      <c r="A303" t="s">
        <v>11</v>
      </c>
      <c r="B303" t="str">
        <f>"112604199800"</f>
        <v>112604199800</v>
      </c>
      <c r="C303" t="s">
        <v>386</v>
      </c>
      <c r="D303" t="s">
        <v>145</v>
      </c>
      <c r="E303" t="s">
        <v>107</v>
      </c>
      <c r="F303" t="s">
        <v>79</v>
      </c>
      <c r="G303" t="s">
        <v>80</v>
      </c>
      <c r="H303" t="s">
        <v>81</v>
      </c>
      <c r="I303" t="s">
        <v>59</v>
      </c>
      <c r="J303" s="1">
        <v>35911</v>
      </c>
      <c r="K303">
        <v>1998</v>
      </c>
    </row>
    <row r="304" spans="1:11" x14ac:dyDescent="0.25">
      <c r="A304" t="s">
        <v>11</v>
      </c>
      <c r="B304" t="str">
        <f>"120805200000"</f>
        <v>120805200000</v>
      </c>
      <c r="C304" t="s">
        <v>428</v>
      </c>
      <c r="D304" t="s">
        <v>119</v>
      </c>
      <c r="E304" t="s">
        <v>51</v>
      </c>
      <c r="F304" t="s">
        <v>79</v>
      </c>
      <c r="G304" t="s">
        <v>80</v>
      </c>
      <c r="H304" t="s">
        <v>81</v>
      </c>
      <c r="J304" s="1">
        <v>36654</v>
      </c>
      <c r="K304">
        <v>2000</v>
      </c>
    </row>
    <row r="305" spans="1:11" x14ac:dyDescent="0.25">
      <c r="A305" t="s">
        <v>11</v>
      </c>
      <c r="B305" t="str">
        <f>"111803200000"</f>
        <v>111803200000</v>
      </c>
      <c r="C305" t="s">
        <v>450</v>
      </c>
      <c r="D305" t="s">
        <v>451</v>
      </c>
      <c r="E305" t="s">
        <v>45</v>
      </c>
      <c r="F305" t="s">
        <v>79</v>
      </c>
      <c r="G305" t="s">
        <v>80</v>
      </c>
      <c r="H305" t="s">
        <v>81</v>
      </c>
      <c r="I305" t="s">
        <v>18</v>
      </c>
      <c r="J305" s="1">
        <v>36603</v>
      </c>
      <c r="K305">
        <v>2000</v>
      </c>
    </row>
    <row r="306" spans="1:11" x14ac:dyDescent="0.25">
      <c r="A306" t="s">
        <v>11</v>
      </c>
      <c r="B306" t="str">
        <f>"110403199401"</f>
        <v>110403199401</v>
      </c>
      <c r="C306" t="s">
        <v>463</v>
      </c>
      <c r="D306" t="s">
        <v>464</v>
      </c>
      <c r="E306" t="s">
        <v>91</v>
      </c>
      <c r="F306" t="s">
        <v>79</v>
      </c>
      <c r="G306" t="s">
        <v>80</v>
      </c>
      <c r="H306" t="s">
        <v>81</v>
      </c>
      <c r="I306" t="s">
        <v>59</v>
      </c>
      <c r="J306" s="1">
        <v>34397</v>
      </c>
      <c r="K306">
        <v>1994</v>
      </c>
    </row>
    <row r="307" spans="1:11" x14ac:dyDescent="0.25">
      <c r="A307" t="s">
        <v>11</v>
      </c>
      <c r="B307" t="str">
        <f>"110606200001"</f>
        <v>110606200001</v>
      </c>
      <c r="C307" t="s">
        <v>475</v>
      </c>
      <c r="D307" t="s">
        <v>476</v>
      </c>
      <c r="E307" t="s">
        <v>45</v>
      </c>
      <c r="F307" t="s">
        <v>79</v>
      </c>
      <c r="G307" t="s">
        <v>80</v>
      </c>
      <c r="H307" t="s">
        <v>81</v>
      </c>
      <c r="I307" t="s">
        <v>18</v>
      </c>
      <c r="J307" s="1">
        <v>36683</v>
      </c>
      <c r="K307">
        <v>2000</v>
      </c>
    </row>
    <row r="308" spans="1:11" x14ac:dyDescent="0.25">
      <c r="A308" t="s">
        <v>11</v>
      </c>
      <c r="B308" t="str">
        <f>"122805200001"</f>
        <v>122805200001</v>
      </c>
      <c r="C308" t="s">
        <v>477</v>
      </c>
      <c r="D308" t="s">
        <v>78</v>
      </c>
      <c r="E308" t="s">
        <v>51</v>
      </c>
      <c r="F308" t="s">
        <v>79</v>
      </c>
      <c r="G308" t="s">
        <v>80</v>
      </c>
      <c r="H308" t="s">
        <v>81</v>
      </c>
      <c r="I308" t="s">
        <v>18</v>
      </c>
      <c r="J308" s="1">
        <v>36674</v>
      </c>
      <c r="K308">
        <v>2000</v>
      </c>
    </row>
    <row r="309" spans="1:11" x14ac:dyDescent="0.25">
      <c r="A309" t="s">
        <v>11</v>
      </c>
      <c r="B309" t="str">
        <f>"111502200200"</f>
        <v>111502200200</v>
      </c>
      <c r="C309" t="s">
        <v>632</v>
      </c>
      <c r="D309" t="s">
        <v>111</v>
      </c>
      <c r="E309" t="s">
        <v>20</v>
      </c>
      <c r="F309" t="s">
        <v>79</v>
      </c>
      <c r="G309" t="s">
        <v>80</v>
      </c>
      <c r="H309" t="s">
        <v>81</v>
      </c>
      <c r="I309" t="s">
        <v>18</v>
      </c>
      <c r="J309" s="1">
        <v>37302</v>
      </c>
      <c r="K309">
        <v>2002</v>
      </c>
    </row>
    <row r="310" spans="1:11" x14ac:dyDescent="0.25">
      <c r="A310" t="s">
        <v>11</v>
      </c>
      <c r="B310" t="str">
        <f>"110104200200"</f>
        <v>110104200200</v>
      </c>
      <c r="C310" t="s">
        <v>672</v>
      </c>
      <c r="D310" t="s">
        <v>673</v>
      </c>
      <c r="E310" t="s">
        <v>20</v>
      </c>
      <c r="F310" t="s">
        <v>79</v>
      </c>
      <c r="G310" t="s">
        <v>80</v>
      </c>
      <c r="H310" t="s">
        <v>81</v>
      </c>
      <c r="J310" s="1">
        <v>37347</v>
      </c>
      <c r="K310">
        <v>2002</v>
      </c>
    </row>
    <row r="311" spans="1:11" x14ac:dyDescent="0.25">
      <c r="A311" t="s">
        <v>11</v>
      </c>
      <c r="B311" t="str">
        <f>"112402199701"</f>
        <v>112402199701</v>
      </c>
      <c r="C311" t="s">
        <v>313</v>
      </c>
      <c r="D311" t="s">
        <v>252</v>
      </c>
      <c r="E311" t="s">
        <v>107</v>
      </c>
      <c r="F311" t="s">
        <v>314</v>
      </c>
      <c r="G311" t="s">
        <v>80</v>
      </c>
      <c r="H311" t="s">
        <v>81</v>
      </c>
      <c r="I311" t="s">
        <v>59</v>
      </c>
      <c r="J311" s="1">
        <v>35485</v>
      </c>
      <c r="K311">
        <v>1997</v>
      </c>
    </row>
    <row r="312" spans="1:11" x14ac:dyDescent="0.25">
      <c r="A312" t="s">
        <v>11</v>
      </c>
      <c r="B312" t="str">
        <f>"111510199900"</f>
        <v>111510199900</v>
      </c>
      <c r="C312" t="s">
        <v>348</v>
      </c>
      <c r="D312" t="s">
        <v>170</v>
      </c>
      <c r="E312" t="s">
        <v>45</v>
      </c>
      <c r="F312" t="s">
        <v>349</v>
      </c>
      <c r="G312" t="s">
        <v>350</v>
      </c>
      <c r="H312" t="s">
        <v>351</v>
      </c>
      <c r="I312" t="s">
        <v>18</v>
      </c>
      <c r="J312" s="1">
        <v>36448</v>
      </c>
      <c r="K312">
        <v>1999</v>
      </c>
    </row>
    <row r="313" spans="1:11" x14ac:dyDescent="0.25">
      <c r="A313" t="s">
        <v>11</v>
      </c>
      <c r="B313" t="str">
        <f>"110807199901"</f>
        <v>110807199901</v>
      </c>
      <c r="C313" t="s">
        <v>566</v>
      </c>
      <c r="D313" t="s">
        <v>139</v>
      </c>
      <c r="E313" t="s">
        <v>45</v>
      </c>
      <c r="F313" t="s">
        <v>567</v>
      </c>
      <c r="G313" t="s">
        <v>568</v>
      </c>
      <c r="H313" t="s">
        <v>569</v>
      </c>
      <c r="J313" s="1">
        <v>36349</v>
      </c>
      <c r="K313">
        <v>1999</v>
      </c>
    </row>
    <row r="314" spans="1:11" x14ac:dyDescent="0.25">
      <c r="A314" t="s">
        <v>11</v>
      </c>
      <c r="B314" t="str">
        <f>"120412200100"</f>
        <v>120412200100</v>
      </c>
      <c r="C314" t="s">
        <v>199</v>
      </c>
      <c r="D314" t="s">
        <v>200</v>
      </c>
      <c r="E314" t="s">
        <v>39</v>
      </c>
      <c r="F314" t="s">
        <v>201</v>
      </c>
      <c r="G314" t="s">
        <v>202</v>
      </c>
      <c r="H314" t="s">
        <v>203</v>
      </c>
      <c r="I314" t="s">
        <v>18</v>
      </c>
      <c r="J314" s="1">
        <v>37229</v>
      </c>
      <c r="K314">
        <v>2001</v>
      </c>
    </row>
    <row r="315" spans="1:11" x14ac:dyDescent="0.25">
      <c r="A315" t="s">
        <v>11</v>
      </c>
      <c r="B315" t="str">
        <f>"120908199900"</f>
        <v>120908199900</v>
      </c>
      <c r="C315" t="s">
        <v>438</v>
      </c>
      <c r="D315" t="s">
        <v>123</v>
      </c>
      <c r="E315" t="s">
        <v>51</v>
      </c>
      <c r="F315" t="s">
        <v>201</v>
      </c>
      <c r="G315" t="s">
        <v>202</v>
      </c>
      <c r="H315" t="s">
        <v>439</v>
      </c>
      <c r="I315" t="s">
        <v>59</v>
      </c>
      <c r="J315" s="1">
        <v>36381</v>
      </c>
      <c r="K315">
        <v>1999</v>
      </c>
    </row>
    <row r="316" spans="1:11" x14ac:dyDescent="0.25">
      <c r="A316" t="s">
        <v>11</v>
      </c>
      <c r="B316" t="str">
        <f>"122107199501"</f>
        <v>122107199501</v>
      </c>
      <c r="C316" t="s">
        <v>504</v>
      </c>
      <c r="D316" t="s">
        <v>505</v>
      </c>
      <c r="E316" t="s">
        <v>56</v>
      </c>
      <c r="F316" t="s">
        <v>201</v>
      </c>
      <c r="G316" t="s">
        <v>202</v>
      </c>
      <c r="H316" t="s">
        <v>203</v>
      </c>
      <c r="I316" t="s">
        <v>59</v>
      </c>
      <c r="J316" s="1">
        <v>34901</v>
      </c>
      <c r="K316">
        <v>1995</v>
      </c>
    </row>
    <row r="317" spans="1:11" x14ac:dyDescent="0.25">
      <c r="A317" t="s">
        <v>11</v>
      </c>
      <c r="B317" t="str">
        <f>"120103199700"</f>
        <v>120103199700</v>
      </c>
      <c r="C317" t="s">
        <v>513</v>
      </c>
      <c r="D317" t="s">
        <v>184</v>
      </c>
      <c r="E317" t="s">
        <v>115</v>
      </c>
      <c r="F317" t="s">
        <v>201</v>
      </c>
      <c r="G317" t="s">
        <v>202</v>
      </c>
      <c r="H317" t="s">
        <v>203</v>
      </c>
      <c r="I317" t="s">
        <v>59</v>
      </c>
      <c r="J317" s="1">
        <v>35490</v>
      </c>
      <c r="K317">
        <v>1997</v>
      </c>
    </row>
    <row r="318" spans="1:11" x14ac:dyDescent="0.25">
      <c r="A318" t="s">
        <v>11</v>
      </c>
      <c r="B318" t="str">
        <f>"123011199800"</f>
        <v>123011199800</v>
      </c>
      <c r="C318" t="s">
        <v>557</v>
      </c>
      <c r="D318" t="s">
        <v>558</v>
      </c>
      <c r="E318" t="s">
        <v>115</v>
      </c>
      <c r="F318" t="s">
        <v>201</v>
      </c>
      <c r="G318" t="s">
        <v>202</v>
      </c>
      <c r="H318" t="s">
        <v>439</v>
      </c>
      <c r="I318" t="s">
        <v>59</v>
      </c>
      <c r="J318" s="1">
        <v>36129</v>
      </c>
      <c r="K318">
        <v>1998</v>
      </c>
    </row>
    <row r="319" spans="1:11" x14ac:dyDescent="0.25">
      <c r="A319" t="s">
        <v>11</v>
      </c>
      <c r="B319" t="str">
        <f>"121302200000"</f>
        <v>121302200000</v>
      </c>
      <c r="C319" t="s">
        <v>667</v>
      </c>
      <c r="D319" t="s">
        <v>668</v>
      </c>
      <c r="E319" t="s">
        <v>51</v>
      </c>
      <c r="F319" t="s">
        <v>201</v>
      </c>
      <c r="G319" t="s">
        <v>202</v>
      </c>
      <c r="H319" t="s">
        <v>439</v>
      </c>
      <c r="I319" t="s">
        <v>18</v>
      </c>
      <c r="J319" s="1">
        <v>36569</v>
      </c>
      <c r="K319">
        <v>2000</v>
      </c>
    </row>
    <row r="320" spans="1:11" x14ac:dyDescent="0.25">
      <c r="A320" t="s">
        <v>11</v>
      </c>
      <c r="B320" t="str">
        <f>"122804200100"</f>
        <v>122804200100</v>
      </c>
      <c r="C320" t="s">
        <v>37</v>
      </c>
      <c r="D320" t="s">
        <v>38</v>
      </c>
      <c r="E320" t="s">
        <v>39</v>
      </c>
      <c r="F320" t="s">
        <v>40</v>
      </c>
      <c r="G320" t="s">
        <v>41</v>
      </c>
      <c r="H320" t="s">
        <v>42</v>
      </c>
      <c r="J320" s="1">
        <v>37009</v>
      </c>
      <c r="K320">
        <v>2001</v>
      </c>
    </row>
    <row r="321" spans="1:11" x14ac:dyDescent="0.25">
      <c r="A321" t="s">
        <v>11</v>
      </c>
      <c r="B321" t="str">
        <f>"110604199900"</f>
        <v>110604199900</v>
      </c>
      <c r="C321" t="s">
        <v>101</v>
      </c>
      <c r="D321" t="s">
        <v>19</v>
      </c>
      <c r="E321" t="s">
        <v>45</v>
      </c>
      <c r="F321" t="s">
        <v>40</v>
      </c>
      <c r="G321" t="s">
        <v>41</v>
      </c>
      <c r="H321" t="s">
        <v>102</v>
      </c>
      <c r="I321" t="s">
        <v>59</v>
      </c>
      <c r="J321" s="1">
        <v>36256</v>
      </c>
      <c r="K321">
        <v>1999</v>
      </c>
    </row>
    <row r="322" spans="1:11" x14ac:dyDescent="0.25">
      <c r="A322" t="s">
        <v>11</v>
      </c>
      <c r="B322" t="str">
        <f>"123003199800"</f>
        <v>123003199800</v>
      </c>
      <c r="C322" t="s">
        <v>118</v>
      </c>
      <c r="D322" t="s">
        <v>119</v>
      </c>
      <c r="E322" t="s">
        <v>115</v>
      </c>
      <c r="F322" t="s">
        <v>40</v>
      </c>
      <c r="G322" t="s">
        <v>41</v>
      </c>
      <c r="H322" t="s">
        <v>102</v>
      </c>
      <c r="I322" t="s">
        <v>59</v>
      </c>
      <c r="J322" s="1">
        <v>35884</v>
      </c>
      <c r="K322">
        <v>1998</v>
      </c>
    </row>
    <row r="323" spans="1:11" x14ac:dyDescent="0.25">
      <c r="A323" t="s">
        <v>11</v>
      </c>
      <c r="B323" t="str">
        <f>"113011199902"</f>
        <v>113011199902</v>
      </c>
      <c r="C323" t="s">
        <v>179</v>
      </c>
      <c r="D323" t="s">
        <v>86</v>
      </c>
      <c r="E323" t="s">
        <v>45</v>
      </c>
      <c r="F323" t="s">
        <v>40</v>
      </c>
      <c r="G323" t="s">
        <v>41</v>
      </c>
      <c r="H323" t="s">
        <v>42</v>
      </c>
      <c r="J323" s="1">
        <v>36494</v>
      </c>
      <c r="K323">
        <v>1999</v>
      </c>
    </row>
    <row r="324" spans="1:11" x14ac:dyDescent="0.25">
      <c r="A324" t="s">
        <v>11</v>
      </c>
      <c r="B324" t="str">
        <f>"120608200000"</f>
        <v>120608200000</v>
      </c>
      <c r="C324" t="s">
        <v>183</v>
      </c>
      <c r="D324" t="s">
        <v>184</v>
      </c>
      <c r="E324" t="s">
        <v>51</v>
      </c>
      <c r="F324" t="s">
        <v>40</v>
      </c>
      <c r="G324" t="s">
        <v>41</v>
      </c>
      <c r="H324" t="s">
        <v>42</v>
      </c>
      <c r="I324" t="s">
        <v>18</v>
      </c>
      <c r="J324" s="1">
        <v>36744</v>
      </c>
      <c r="K324">
        <v>2000</v>
      </c>
    </row>
    <row r="325" spans="1:11" x14ac:dyDescent="0.25">
      <c r="A325" t="s">
        <v>11</v>
      </c>
      <c r="B325" t="str">
        <f>"111607200000"</f>
        <v>111607200000</v>
      </c>
      <c r="C325" t="s">
        <v>210</v>
      </c>
      <c r="D325" t="s">
        <v>211</v>
      </c>
      <c r="E325" t="s">
        <v>45</v>
      </c>
      <c r="F325" t="s">
        <v>40</v>
      </c>
      <c r="G325" t="s">
        <v>41</v>
      </c>
      <c r="H325" t="s">
        <v>42</v>
      </c>
      <c r="J325" s="1">
        <v>36723</v>
      </c>
      <c r="K325">
        <v>2000</v>
      </c>
    </row>
    <row r="326" spans="1:11" x14ac:dyDescent="0.25">
      <c r="A326" t="s">
        <v>11</v>
      </c>
      <c r="B326" t="str">
        <f>"112601199800"</f>
        <v>112601199800</v>
      </c>
      <c r="C326" t="s">
        <v>313</v>
      </c>
      <c r="D326" t="s">
        <v>133</v>
      </c>
      <c r="E326" t="s">
        <v>107</v>
      </c>
      <c r="F326" t="s">
        <v>40</v>
      </c>
      <c r="G326" t="s">
        <v>41</v>
      </c>
      <c r="H326" t="s">
        <v>315</v>
      </c>
      <c r="J326" s="1">
        <v>35821</v>
      </c>
      <c r="K326">
        <v>1998</v>
      </c>
    </row>
    <row r="327" spans="1:11" x14ac:dyDescent="0.25">
      <c r="A327" t="s">
        <v>11</v>
      </c>
      <c r="B327" t="str">
        <f>"121502199501"</f>
        <v>121502199501</v>
      </c>
      <c r="C327" t="s">
        <v>316</v>
      </c>
      <c r="D327" t="s">
        <v>317</v>
      </c>
      <c r="E327" t="s">
        <v>56</v>
      </c>
      <c r="F327" t="s">
        <v>40</v>
      </c>
      <c r="G327" t="s">
        <v>41</v>
      </c>
      <c r="H327" t="s">
        <v>315</v>
      </c>
      <c r="I327" t="s">
        <v>18</v>
      </c>
      <c r="J327" s="1">
        <v>34745</v>
      </c>
      <c r="K327">
        <v>1995</v>
      </c>
    </row>
    <row r="328" spans="1:11" x14ac:dyDescent="0.25">
      <c r="A328" t="s">
        <v>11</v>
      </c>
      <c r="B328" t="str">
        <f>"112804200101"</f>
        <v>112804200101</v>
      </c>
      <c r="C328" t="s">
        <v>404</v>
      </c>
      <c r="D328" t="s">
        <v>362</v>
      </c>
      <c r="E328" t="s">
        <v>20</v>
      </c>
      <c r="F328" t="s">
        <v>40</v>
      </c>
      <c r="G328" t="s">
        <v>41</v>
      </c>
      <c r="H328" t="s">
        <v>42</v>
      </c>
      <c r="I328" t="s">
        <v>18</v>
      </c>
      <c r="J328" s="1">
        <v>37009</v>
      </c>
      <c r="K328">
        <v>2001</v>
      </c>
    </row>
    <row r="329" spans="1:11" x14ac:dyDescent="0.25">
      <c r="A329" t="s">
        <v>11</v>
      </c>
      <c r="B329" t="str">
        <f>"112304200001"</f>
        <v>112304200001</v>
      </c>
      <c r="C329" t="s">
        <v>496</v>
      </c>
      <c r="D329" t="s">
        <v>61</v>
      </c>
      <c r="E329" t="s">
        <v>45</v>
      </c>
      <c r="F329" t="s">
        <v>40</v>
      </c>
      <c r="G329" t="s">
        <v>41</v>
      </c>
      <c r="H329" t="s">
        <v>102</v>
      </c>
      <c r="I329" t="s">
        <v>18</v>
      </c>
      <c r="J329" s="1">
        <v>36639</v>
      </c>
      <c r="K329">
        <v>2000</v>
      </c>
    </row>
    <row r="330" spans="1:11" x14ac:dyDescent="0.25">
      <c r="A330" t="s">
        <v>11</v>
      </c>
      <c r="B330" t="str">
        <f>"111011200000"</f>
        <v>111011200000</v>
      </c>
      <c r="C330" t="s">
        <v>499</v>
      </c>
      <c r="D330" t="s">
        <v>462</v>
      </c>
      <c r="E330" t="s">
        <v>45</v>
      </c>
      <c r="F330" t="s">
        <v>40</v>
      </c>
      <c r="G330" t="s">
        <v>41</v>
      </c>
      <c r="H330" t="s">
        <v>102</v>
      </c>
      <c r="I330" t="s">
        <v>18</v>
      </c>
      <c r="J330" s="1">
        <v>36840</v>
      </c>
      <c r="K330">
        <v>2000</v>
      </c>
    </row>
    <row r="331" spans="1:11" x14ac:dyDescent="0.25">
      <c r="A331" t="s">
        <v>11</v>
      </c>
      <c r="B331" t="str">
        <f>"112912199800"</f>
        <v>112912199800</v>
      </c>
      <c r="C331" t="s">
        <v>511</v>
      </c>
      <c r="D331" t="s">
        <v>117</v>
      </c>
      <c r="E331" t="s">
        <v>107</v>
      </c>
      <c r="F331" t="s">
        <v>40</v>
      </c>
      <c r="G331" t="s">
        <v>41</v>
      </c>
      <c r="H331" t="s">
        <v>512</v>
      </c>
      <c r="I331" t="s">
        <v>18</v>
      </c>
      <c r="J331" s="1">
        <v>36158</v>
      </c>
      <c r="K331">
        <v>1998</v>
      </c>
    </row>
    <row r="332" spans="1:11" x14ac:dyDescent="0.25">
      <c r="A332" t="s">
        <v>11</v>
      </c>
      <c r="B332" t="str">
        <f>"110107200101"</f>
        <v>110107200101</v>
      </c>
      <c r="C332" t="s">
        <v>574</v>
      </c>
      <c r="D332" t="s">
        <v>160</v>
      </c>
      <c r="E332" t="s">
        <v>20</v>
      </c>
      <c r="F332" t="s">
        <v>40</v>
      </c>
      <c r="G332" t="s">
        <v>41</v>
      </c>
      <c r="H332" t="s">
        <v>102</v>
      </c>
      <c r="I332" t="s">
        <v>18</v>
      </c>
      <c r="J332" s="1">
        <v>37073</v>
      </c>
      <c r="K332">
        <v>2001</v>
      </c>
    </row>
    <row r="333" spans="1:11" x14ac:dyDescent="0.25">
      <c r="A333" t="s">
        <v>11</v>
      </c>
      <c r="B333" t="str">
        <f>"112601199600"</f>
        <v>112601199600</v>
      </c>
      <c r="C333" t="s">
        <v>603</v>
      </c>
      <c r="D333" t="s">
        <v>13</v>
      </c>
      <c r="E333" t="s">
        <v>91</v>
      </c>
      <c r="F333" t="s">
        <v>40</v>
      </c>
      <c r="G333" t="s">
        <v>41</v>
      </c>
      <c r="H333" t="s">
        <v>604</v>
      </c>
      <c r="I333" t="s">
        <v>59</v>
      </c>
      <c r="J333" s="1">
        <v>35090</v>
      </c>
      <c r="K333">
        <v>1996</v>
      </c>
    </row>
    <row r="334" spans="1:11" x14ac:dyDescent="0.25">
      <c r="A334" t="s">
        <v>11</v>
      </c>
      <c r="B334" t="str">
        <f>"122508200100"</f>
        <v>122508200100</v>
      </c>
      <c r="C334" t="s">
        <v>611</v>
      </c>
      <c r="D334" t="s">
        <v>50</v>
      </c>
      <c r="E334" t="s">
        <v>39</v>
      </c>
      <c r="F334" t="s">
        <v>40</v>
      </c>
      <c r="G334" t="s">
        <v>41</v>
      </c>
      <c r="H334" t="s">
        <v>42</v>
      </c>
      <c r="I334" t="s">
        <v>18</v>
      </c>
      <c r="J334" s="1">
        <v>37128</v>
      </c>
      <c r="K334">
        <v>2001</v>
      </c>
    </row>
    <row r="335" spans="1:11" x14ac:dyDescent="0.25">
      <c r="A335" t="s">
        <v>11</v>
      </c>
      <c r="B335" t="str">
        <f>"112201200000"</f>
        <v>112201200000</v>
      </c>
      <c r="C335" t="s">
        <v>622</v>
      </c>
      <c r="D335" t="s">
        <v>96</v>
      </c>
      <c r="E335" t="s">
        <v>45</v>
      </c>
      <c r="F335" t="s">
        <v>40</v>
      </c>
      <c r="G335" t="s">
        <v>41</v>
      </c>
      <c r="H335" t="s">
        <v>102</v>
      </c>
      <c r="I335" t="s">
        <v>18</v>
      </c>
      <c r="J335" s="1">
        <v>36547</v>
      </c>
      <c r="K335">
        <v>2000</v>
      </c>
    </row>
    <row r="336" spans="1:11" x14ac:dyDescent="0.25">
      <c r="A336" t="s">
        <v>11</v>
      </c>
      <c r="B336" t="str">
        <f>"122407199900"</f>
        <v>122407199900</v>
      </c>
      <c r="C336" t="s">
        <v>633</v>
      </c>
      <c r="D336" t="s">
        <v>278</v>
      </c>
      <c r="E336" t="s">
        <v>51</v>
      </c>
      <c r="F336" t="s">
        <v>40</v>
      </c>
      <c r="G336" t="s">
        <v>41</v>
      </c>
      <c r="H336" t="s">
        <v>102</v>
      </c>
      <c r="I336" t="s">
        <v>59</v>
      </c>
      <c r="J336" s="1">
        <v>36365</v>
      </c>
      <c r="K336">
        <v>1999</v>
      </c>
    </row>
    <row r="337" spans="1:11" x14ac:dyDescent="0.25">
      <c r="A337" t="s">
        <v>11</v>
      </c>
      <c r="B337" t="str">
        <f>"111311199901"</f>
        <v>111311199901</v>
      </c>
      <c r="C337" t="s">
        <v>659</v>
      </c>
      <c r="D337" t="s">
        <v>170</v>
      </c>
      <c r="E337" t="s">
        <v>45</v>
      </c>
      <c r="F337" t="s">
        <v>40</v>
      </c>
      <c r="G337" t="s">
        <v>41</v>
      </c>
      <c r="H337" t="s">
        <v>102</v>
      </c>
      <c r="I337" t="s">
        <v>59</v>
      </c>
      <c r="J337" s="1">
        <v>36477</v>
      </c>
      <c r="K337">
        <v>1999</v>
      </c>
    </row>
    <row r="338" spans="1:11" x14ac:dyDescent="0.25">
      <c r="A338" t="s">
        <v>11</v>
      </c>
      <c r="B338" t="str">
        <f>"120408199901"</f>
        <v>120408199901</v>
      </c>
      <c r="C338" t="s">
        <v>660</v>
      </c>
      <c r="D338" t="s">
        <v>184</v>
      </c>
      <c r="E338" t="s">
        <v>51</v>
      </c>
      <c r="F338" t="s">
        <v>40</v>
      </c>
      <c r="G338" t="s">
        <v>41</v>
      </c>
      <c r="H338" t="s">
        <v>512</v>
      </c>
      <c r="I338" t="s">
        <v>18</v>
      </c>
      <c r="J338" s="1">
        <v>36376</v>
      </c>
      <c r="K338">
        <v>1999</v>
      </c>
    </row>
    <row r="339" spans="1:11" x14ac:dyDescent="0.25">
      <c r="A339" t="s">
        <v>11</v>
      </c>
      <c r="B339" t="str">
        <f>"113001199801"</f>
        <v>113001199801</v>
      </c>
      <c r="C339" t="s">
        <v>718</v>
      </c>
      <c r="D339" t="s">
        <v>221</v>
      </c>
      <c r="E339" t="s">
        <v>107</v>
      </c>
      <c r="F339" t="s">
        <v>40</v>
      </c>
      <c r="G339" t="s">
        <v>41</v>
      </c>
      <c r="H339" t="s">
        <v>719</v>
      </c>
      <c r="I339" t="s">
        <v>59</v>
      </c>
      <c r="J339" s="1">
        <v>35825</v>
      </c>
      <c r="K339">
        <v>1998</v>
      </c>
    </row>
    <row r="340" spans="1:11" x14ac:dyDescent="0.25">
      <c r="A340" t="s">
        <v>11</v>
      </c>
      <c r="B340" t="str">
        <f>"121104199900"</f>
        <v>121104199900</v>
      </c>
      <c r="C340" t="s">
        <v>272</v>
      </c>
      <c r="D340" t="s">
        <v>273</v>
      </c>
      <c r="E340" t="s">
        <v>51</v>
      </c>
      <c r="F340" t="s">
        <v>274</v>
      </c>
      <c r="G340" t="s">
        <v>275</v>
      </c>
      <c r="H340" t="s">
        <v>276</v>
      </c>
      <c r="J340" s="1">
        <v>36261</v>
      </c>
      <c r="K340">
        <v>1999</v>
      </c>
    </row>
    <row r="341" spans="1:11" x14ac:dyDescent="0.25">
      <c r="A341" t="s">
        <v>11</v>
      </c>
      <c r="B341" t="str">
        <f>"110208200101"</f>
        <v>110208200101</v>
      </c>
      <c r="C341" t="s">
        <v>448</v>
      </c>
      <c r="D341" t="s">
        <v>160</v>
      </c>
      <c r="E341" t="s">
        <v>20</v>
      </c>
      <c r="F341" t="s">
        <v>274</v>
      </c>
      <c r="G341" t="s">
        <v>275</v>
      </c>
      <c r="H341" t="s">
        <v>449</v>
      </c>
      <c r="J341" s="1">
        <v>37105</v>
      </c>
      <c r="K341">
        <v>2001</v>
      </c>
    </row>
    <row r="342" spans="1:11" x14ac:dyDescent="0.25">
      <c r="A342" t="s">
        <v>11</v>
      </c>
      <c r="B342" t="str">
        <f>"112610199900"</f>
        <v>112610199900</v>
      </c>
      <c r="C342" t="s">
        <v>520</v>
      </c>
      <c r="D342" t="s">
        <v>502</v>
      </c>
      <c r="E342" t="s">
        <v>45</v>
      </c>
      <c r="F342" t="s">
        <v>274</v>
      </c>
      <c r="G342" t="s">
        <v>275</v>
      </c>
      <c r="H342" t="s">
        <v>449</v>
      </c>
      <c r="I342" t="s">
        <v>18</v>
      </c>
      <c r="J342" s="1">
        <v>36459</v>
      </c>
      <c r="K342">
        <v>1999</v>
      </c>
    </row>
    <row r="343" spans="1:11" x14ac:dyDescent="0.25">
      <c r="A343" t="s">
        <v>11</v>
      </c>
      <c r="B343" t="str">
        <f>"110204199900"</f>
        <v>110204199900</v>
      </c>
      <c r="C343" t="s">
        <v>570</v>
      </c>
      <c r="D343" t="s">
        <v>89</v>
      </c>
      <c r="E343" t="s">
        <v>45</v>
      </c>
      <c r="F343" t="s">
        <v>274</v>
      </c>
      <c r="G343" t="s">
        <v>275</v>
      </c>
      <c r="H343" t="s">
        <v>449</v>
      </c>
      <c r="J343" s="1">
        <v>36252</v>
      </c>
      <c r="K343">
        <v>1999</v>
      </c>
    </row>
    <row r="344" spans="1:11" x14ac:dyDescent="0.25">
      <c r="A344" t="s">
        <v>11</v>
      </c>
      <c r="B344" t="str">
        <f>"111606199401"</f>
        <v>111606199401</v>
      </c>
      <c r="C344" t="s">
        <v>655</v>
      </c>
      <c r="D344" t="s">
        <v>142</v>
      </c>
      <c r="E344" t="s">
        <v>91</v>
      </c>
      <c r="F344" t="s">
        <v>274</v>
      </c>
      <c r="G344" t="s">
        <v>275</v>
      </c>
      <c r="H344" t="s">
        <v>449</v>
      </c>
      <c r="I344" t="s">
        <v>59</v>
      </c>
      <c r="J344" s="1">
        <v>34501</v>
      </c>
      <c r="K344">
        <v>1994</v>
      </c>
    </row>
    <row r="345" spans="1:11" x14ac:dyDescent="0.25">
      <c r="A345" t="s">
        <v>11</v>
      </c>
      <c r="B345" t="str">
        <f>"122504200002"</f>
        <v>122504200002</v>
      </c>
      <c r="C345" t="s">
        <v>692</v>
      </c>
      <c r="D345" t="s">
        <v>78</v>
      </c>
      <c r="E345" t="s">
        <v>51</v>
      </c>
      <c r="F345" t="s">
        <v>274</v>
      </c>
      <c r="G345" t="s">
        <v>275</v>
      </c>
      <c r="H345" t="s">
        <v>449</v>
      </c>
      <c r="J345" s="1">
        <v>36641</v>
      </c>
      <c r="K345">
        <v>2000</v>
      </c>
    </row>
    <row r="346" spans="1:11" x14ac:dyDescent="0.25">
      <c r="A346" t="s">
        <v>11</v>
      </c>
      <c r="B346" t="str">
        <f>"111503200001"</f>
        <v>111503200001</v>
      </c>
      <c r="C346" t="s">
        <v>289</v>
      </c>
      <c r="D346" t="s">
        <v>160</v>
      </c>
      <c r="E346" t="s">
        <v>45</v>
      </c>
      <c r="F346" t="s">
        <v>290</v>
      </c>
      <c r="G346" t="s">
        <v>291</v>
      </c>
      <c r="H346" t="s">
        <v>292</v>
      </c>
      <c r="I346" t="s">
        <v>18</v>
      </c>
      <c r="J346" s="1">
        <v>36600</v>
      </c>
      <c r="K346">
        <v>2000</v>
      </c>
    </row>
    <row r="347" spans="1:11" x14ac:dyDescent="0.25">
      <c r="A347" t="s">
        <v>11</v>
      </c>
      <c r="B347" t="str">
        <f>"122407199901"</f>
        <v>122407199901</v>
      </c>
      <c r="C347" t="s">
        <v>49</v>
      </c>
      <c r="D347" t="s">
        <v>50</v>
      </c>
      <c r="E347" t="s">
        <v>51</v>
      </c>
      <c r="F347" t="s">
        <v>52</v>
      </c>
      <c r="G347" t="s">
        <v>53</v>
      </c>
      <c r="H347" t="s">
        <v>54</v>
      </c>
      <c r="J347" s="1">
        <v>36365</v>
      </c>
      <c r="K347">
        <v>1999</v>
      </c>
    </row>
    <row r="348" spans="1:11" x14ac:dyDescent="0.25">
      <c r="A348" t="s">
        <v>11</v>
      </c>
      <c r="B348" t="str">
        <f>"112201199800"</f>
        <v>112201199800</v>
      </c>
      <c r="C348" t="s">
        <v>110</v>
      </c>
      <c r="D348" t="s">
        <v>111</v>
      </c>
      <c r="E348" t="s">
        <v>107</v>
      </c>
      <c r="F348" t="s">
        <v>52</v>
      </c>
      <c r="G348" t="s">
        <v>53</v>
      </c>
      <c r="H348" t="s">
        <v>112</v>
      </c>
      <c r="I348" t="s">
        <v>59</v>
      </c>
      <c r="J348" s="1">
        <v>35817</v>
      </c>
      <c r="K348">
        <v>1998</v>
      </c>
    </row>
    <row r="349" spans="1:11" x14ac:dyDescent="0.25">
      <c r="A349" t="s">
        <v>11</v>
      </c>
      <c r="B349" t="str">
        <f>"113108200100"</f>
        <v>113108200100</v>
      </c>
      <c r="C349" t="s">
        <v>124</v>
      </c>
      <c r="D349" t="s">
        <v>61</v>
      </c>
      <c r="E349" t="s">
        <v>20</v>
      </c>
      <c r="F349" t="s">
        <v>52</v>
      </c>
      <c r="G349" t="s">
        <v>53</v>
      </c>
      <c r="H349" t="s">
        <v>125</v>
      </c>
      <c r="I349" t="s">
        <v>18</v>
      </c>
      <c r="J349" s="1">
        <v>37134</v>
      </c>
      <c r="K349">
        <v>2001</v>
      </c>
    </row>
    <row r="350" spans="1:11" x14ac:dyDescent="0.25">
      <c r="A350" t="s">
        <v>11</v>
      </c>
      <c r="B350" t="str">
        <f>"112804200001"</f>
        <v>112804200001</v>
      </c>
      <c r="C350" t="s">
        <v>150</v>
      </c>
      <c r="D350" t="s">
        <v>151</v>
      </c>
      <c r="E350" t="s">
        <v>45</v>
      </c>
      <c r="F350" t="s">
        <v>52</v>
      </c>
      <c r="G350" t="s">
        <v>53</v>
      </c>
      <c r="H350" t="s">
        <v>112</v>
      </c>
      <c r="I350" t="s">
        <v>18</v>
      </c>
      <c r="J350" s="1">
        <v>36644</v>
      </c>
      <c r="K350">
        <v>2000</v>
      </c>
    </row>
    <row r="351" spans="1:11" x14ac:dyDescent="0.25">
      <c r="A351" t="s">
        <v>11</v>
      </c>
      <c r="B351" t="str">
        <f>"112303200101"</f>
        <v>112303200101</v>
      </c>
      <c r="C351" t="s">
        <v>171</v>
      </c>
      <c r="D351" t="s">
        <v>145</v>
      </c>
      <c r="E351" t="s">
        <v>20</v>
      </c>
      <c r="F351" t="s">
        <v>52</v>
      </c>
      <c r="G351" t="s">
        <v>53</v>
      </c>
      <c r="H351" t="s">
        <v>125</v>
      </c>
      <c r="I351" t="s">
        <v>18</v>
      </c>
      <c r="J351" s="1">
        <v>36973</v>
      </c>
      <c r="K351">
        <v>2001</v>
      </c>
    </row>
    <row r="352" spans="1:11" x14ac:dyDescent="0.25">
      <c r="A352" t="s">
        <v>11</v>
      </c>
      <c r="B352" t="str">
        <f>"120807199500"</f>
        <v>120807199500</v>
      </c>
      <c r="C352" t="s">
        <v>188</v>
      </c>
      <c r="D352" t="s">
        <v>189</v>
      </c>
      <c r="E352" t="s">
        <v>56</v>
      </c>
      <c r="F352" t="s">
        <v>52</v>
      </c>
      <c r="G352" t="s">
        <v>53</v>
      </c>
      <c r="H352" t="s">
        <v>112</v>
      </c>
      <c r="I352" t="s">
        <v>82</v>
      </c>
      <c r="J352" s="1">
        <v>34888</v>
      </c>
      <c r="K352">
        <v>1995</v>
      </c>
    </row>
    <row r="353" spans="1:11" x14ac:dyDescent="0.25">
      <c r="A353" t="s">
        <v>11</v>
      </c>
      <c r="B353" t="str">
        <f>"112204198700"</f>
        <v>112204198700</v>
      </c>
      <c r="C353" t="s">
        <v>212</v>
      </c>
      <c r="D353" t="s">
        <v>68</v>
      </c>
      <c r="E353" t="s">
        <v>56</v>
      </c>
      <c r="F353" t="s">
        <v>52</v>
      </c>
      <c r="G353" t="s">
        <v>53</v>
      </c>
      <c r="H353" t="s">
        <v>213</v>
      </c>
      <c r="I353" t="s">
        <v>166</v>
      </c>
      <c r="J353" s="1">
        <v>31889</v>
      </c>
      <c r="K353">
        <v>1987</v>
      </c>
    </row>
    <row r="354" spans="1:11" x14ac:dyDescent="0.25">
      <c r="A354" t="s">
        <v>11</v>
      </c>
      <c r="B354" t="str">
        <f>"113001200001"</f>
        <v>113001200001</v>
      </c>
      <c r="C354" t="s">
        <v>219</v>
      </c>
      <c r="D354" t="s">
        <v>30</v>
      </c>
      <c r="E354" t="s">
        <v>45</v>
      </c>
      <c r="F354" t="s">
        <v>52</v>
      </c>
      <c r="G354" t="s">
        <v>53</v>
      </c>
      <c r="H354" t="s">
        <v>112</v>
      </c>
      <c r="I354" t="s">
        <v>18</v>
      </c>
      <c r="J354" s="1">
        <v>36555</v>
      </c>
      <c r="K354">
        <v>2000</v>
      </c>
    </row>
    <row r="355" spans="1:11" x14ac:dyDescent="0.25">
      <c r="A355" t="s">
        <v>11</v>
      </c>
      <c r="B355" t="str">
        <f>"111107200000"</f>
        <v>111107200000</v>
      </c>
      <c r="C355" t="s">
        <v>303</v>
      </c>
      <c r="D355" t="s">
        <v>25</v>
      </c>
      <c r="E355" t="s">
        <v>45</v>
      </c>
      <c r="F355" t="s">
        <v>52</v>
      </c>
      <c r="G355" t="s">
        <v>53</v>
      </c>
      <c r="H355" t="s">
        <v>304</v>
      </c>
      <c r="J355" s="1">
        <v>36718</v>
      </c>
      <c r="K355">
        <v>2000</v>
      </c>
    </row>
    <row r="356" spans="1:11" x14ac:dyDescent="0.25">
      <c r="A356" t="s">
        <v>11</v>
      </c>
      <c r="B356" t="str">
        <f>"121904200000"</f>
        <v>121904200000</v>
      </c>
      <c r="C356" t="s">
        <v>311</v>
      </c>
      <c r="D356" t="s">
        <v>119</v>
      </c>
      <c r="E356" t="s">
        <v>51</v>
      </c>
      <c r="F356" t="s">
        <v>52</v>
      </c>
      <c r="G356" t="s">
        <v>53</v>
      </c>
      <c r="H356" t="s">
        <v>312</v>
      </c>
      <c r="I356" t="s">
        <v>18</v>
      </c>
      <c r="J356" s="1">
        <v>36635</v>
      </c>
      <c r="K356">
        <v>2000</v>
      </c>
    </row>
    <row r="357" spans="1:11" x14ac:dyDescent="0.25">
      <c r="A357" t="s">
        <v>11</v>
      </c>
      <c r="B357" t="str">
        <f>"122910199700"</f>
        <v>122910199700</v>
      </c>
      <c r="C357" t="s">
        <v>324</v>
      </c>
      <c r="D357" t="s">
        <v>325</v>
      </c>
      <c r="E357" t="s">
        <v>115</v>
      </c>
      <c r="F357" t="s">
        <v>52</v>
      </c>
      <c r="G357" t="s">
        <v>53</v>
      </c>
      <c r="H357" t="s">
        <v>112</v>
      </c>
      <c r="I357" t="s">
        <v>82</v>
      </c>
      <c r="J357" s="1">
        <v>35732</v>
      </c>
      <c r="K357">
        <v>1997</v>
      </c>
    </row>
    <row r="358" spans="1:11" x14ac:dyDescent="0.25">
      <c r="A358" t="s">
        <v>11</v>
      </c>
      <c r="B358" t="str">
        <f>"110410199900"</f>
        <v>110410199900</v>
      </c>
      <c r="C358" t="s">
        <v>341</v>
      </c>
      <c r="D358" t="s">
        <v>342</v>
      </c>
      <c r="E358" t="s">
        <v>45</v>
      </c>
      <c r="F358" t="s">
        <v>52</v>
      </c>
      <c r="G358" t="s">
        <v>53</v>
      </c>
      <c r="H358" t="s">
        <v>112</v>
      </c>
      <c r="I358" t="s">
        <v>59</v>
      </c>
      <c r="J358" s="1">
        <v>36437</v>
      </c>
      <c r="K358">
        <v>1999</v>
      </c>
    </row>
    <row r="359" spans="1:11" x14ac:dyDescent="0.25">
      <c r="A359" t="s">
        <v>11</v>
      </c>
      <c r="B359" t="str">
        <f>"121007199801"</f>
        <v>121007199801</v>
      </c>
      <c r="C359" t="s">
        <v>356</v>
      </c>
      <c r="D359" t="s">
        <v>357</v>
      </c>
      <c r="E359" t="s">
        <v>115</v>
      </c>
      <c r="F359" t="s">
        <v>52</v>
      </c>
      <c r="G359" t="s">
        <v>53</v>
      </c>
      <c r="H359" t="s">
        <v>112</v>
      </c>
      <c r="I359" t="s">
        <v>18</v>
      </c>
      <c r="J359" s="1">
        <v>35986</v>
      </c>
      <c r="K359">
        <v>1998</v>
      </c>
    </row>
    <row r="360" spans="1:11" x14ac:dyDescent="0.25">
      <c r="A360" t="s">
        <v>11</v>
      </c>
      <c r="B360" t="str">
        <f>"120604199700"</f>
        <v>120604199700</v>
      </c>
      <c r="C360" t="s">
        <v>360</v>
      </c>
      <c r="D360" t="s">
        <v>200</v>
      </c>
      <c r="E360" t="s">
        <v>115</v>
      </c>
      <c r="F360" t="s">
        <v>52</v>
      </c>
      <c r="G360" t="s">
        <v>53</v>
      </c>
      <c r="H360" t="s">
        <v>112</v>
      </c>
      <c r="I360" t="s">
        <v>82</v>
      </c>
      <c r="J360" s="1">
        <v>35526</v>
      </c>
      <c r="K360">
        <v>1997</v>
      </c>
    </row>
    <row r="361" spans="1:11" x14ac:dyDescent="0.25">
      <c r="A361" t="s">
        <v>11</v>
      </c>
      <c r="B361" t="str">
        <f>"121302199500"</f>
        <v>121302199500</v>
      </c>
      <c r="C361" t="s">
        <v>392</v>
      </c>
      <c r="D361" t="s">
        <v>319</v>
      </c>
      <c r="E361" t="s">
        <v>56</v>
      </c>
      <c r="F361" t="s">
        <v>52</v>
      </c>
      <c r="G361" t="s">
        <v>53</v>
      </c>
      <c r="H361" t="s">
        <v>393</v>
      </c>
      <c r="I361" t="s">
        <v>59</v>
      </c>
      <c r="J361" s="1">
        <v>34743</v>
      </c>
      <c r="K361">
        <v>1995</v>
      </c>
    </row>
    <row r="362" spans="1:11" x14ac:dyDescent="0.25">
      <c r="A362" t="s">
        <v>11</v>
      </c>
      <c r="B362" t="str">
        <f>"110310200100"</f>
        <v>110310200100</v>
      </c>
      <c r="C362" t="s">
        <v>414</v>
      </c>
      <c r="D362" t="s">
        <v>106</v>
      </c>
      <c r="E362" t="s">
        <v>20</v>
      </c>
      <c r="F362" t="s">
        <v>52</v>
      </c>
      <c r="G362" t="s">
        <v>53</v>
      </c>
      <c r="H362" t="s">
        <v>125</v>
      </c>
      <c r="I362" t="s">
        <v>18</v>
      </c>
      <c r="J362" s="1">
        <v>37167</v>
      </c>
      <c r="K362">
        <v>2001</v>
      </c>
    </row>
    <row r="363" spans="1:11" x14ac:dyDescent="0.25">
      <c r="A363" t="s">
        <v>11</v>
      </c>
      <c r="B363" t="str">
        <f>"110208200100"</f>
        <v>110208200100</v>
      </c>
      <c r="C363" t="s">
        <v>440</v>
      </c>
      <c r="D363" t="s">
        <v>106</v>
      </c>
      <c r="E363" t="s">
        <v>20</v>
      </c>
      <c r="F363" t="s">
        <v>52</v>
      </c>
      <c r="G363" t="s">
        <v>53</v>
      </c>
      <c r="H363" t="s">
        <v>125</v>
      </c>
      <c r="I363" t="s">
        <v>18</v>
      </c>
      <c r="J363" s="1">
        <v>37105</v>
      </c>
      <c r="K363">
        <v>2001</v>
      </c>
    </row>
    <row r="364" spans="1:11" x14ac:dyDescent="0.25">
      <c r="A364" t="s">
        <v>11</v>
      </c>
      <c r="B364" t="str">
        <f>"122201199400"</f>
        <v>122201199400</v>
      </c>
      <c r="C364" t="s">
        <v>460</v>
      </c>
      <c r="D364" t="s">
        <v>383</v>
      </c>
      <c r="E364" t="s">
        <v>56</v>
      </c>
      <c r="F364" t="s">
        <v>52</v>
      </c>
      <c r="G364" t="s">
        <v>53</v>
      </c>
      <c r="H364" t="s">
        <v>112</v>
      </c>
      <c r="I364" t="s">
        <v>82</v>
      </c>
      <c r="J364" s="1">
        <v>34356</v>
      </c>
      <c r="K364">
        <v>1994</v>
      </c>
    </row>
    <row r="365" spans="1:11" x14ac:dyDescent="0.25">
      <c r="A365" t="s">
        <v>11</v>
      </c>
      <c r="B365" t="str">
        <f>"120501199900"</f>
        <v>120501199900</v>
      </c>
      <c r="C365" t="s">
        <v>468</v>
      </c>
      <c r="D365" t="s">
        <v>285</v>
      </c>
      <c r="E365" t="s">
        <v>51</v>
      </c>
      <c r="F365" t="s">
        <v>52</v>
      </c>
      <c r="G365" t="s">
        <v>53</v>
      </c>
      <c r="H365" t="s">
        <v>125</v>
      </c>
      <c r="I365" t="s">
        <v>59</v>
      </c>
      <c r="J365" s="1">
        <v>36165</v>
      </c>
      <c r="K365">
        <v>1999</v>
      </c>
    </row>
    <row r="366" spans="1:11" x14ac:dyDescent="0.25">
      <c r="A366" t="s">
        <v>11</v>
      </c>
      <c r="B366" t="str">
        <f>"112101200100"</f>
        <v>112101200100</v>
      </c>
      <c r="C366" t="s">
        <v>469</v>
      </c>
      <c r="D366" t="s">
        <v>63</v>
      </c>
      <c r="E366" t="s">
        <v>20</v>
      </c>
      <c r="F366" t="s">
        <v>52</v>
      </c>
      <c r="G366" t="s">
        <v>53</v>
      </c>
      <c r="H366" t="s">
        <v>112</v>
      </c>
      <c r="J366" s="1">
        <v>36912</v>
      </c>
      <c r="K366">
        <v>2001</v>
      </c>
    </row>
    <row r="367" spans="1:11" x14ac:dyDescent="0.25">
      <c r="A367" t="s">
        <v>11</v>
      </c>
      <c r="B367" t="str">
        <f>"111006200200"</f>
        <v>111006200200</v>
      </c>
      <c r="C367" t="s">
        <v>472</v>
      </c>
      <c r="D367" t="s">
        <v>133</v>
      </c>
      <c r="E367" t="s">
        <v>20</v>
      </c>
      <c r="F367" t="s">
        <v>52</v>
      </c>
      <c r="G367" t="s">
        <v>53</v>
      </c>
      <c r="H367" t="s">
        <v>304</v>
      </c>
      <c r="I367" t="s">
        <v>18</v>
      </c>
      <c r="J367" s="1">
        <v>37417</v>
      </c>
      <c r="K367">
        <v>2002</v>
      </c>
    </row>
    <row r="368" spans="1:11" x14ac:dyDescent="0.25">
      <c r="A368" t="s">
        <v>11</v>
      </c>
      <c r="B368" t="str">
        <f>"111010200100"</f>
        <v>111010200100</v>
      </c>
      <c r="C368" t="s">
        <v>480</v>
      </c>
      <c r="D368" t="s">
        <v>145</v>
      </c>
      <c r="E368" t="s">
        <v>20</v>
      </c>
      <c r="F368" t="s">
        <v>52</v>
      </c>
      <c r="G368" t="s">
        <v>53</v>
      </c>
      <c r="H368" t="s">
        <v>125</v>
      </c>
      <c r="I368" t="s">
        <v>18</v>
      </c>
      <c r="J368" s="1">
        <v>37174</v>
      </c>
      <c r="K368">
        <v>2001</v>
      </c>
    </row>
    <row r="369" spans="1:11" x14ac:dyDescent="0.25">
      <c r="A369" t="s">
        <v>11</v>
      </c>
      <c r="B369" t="str">
        <f>"120706199000"</f>
        <v>120706199000</v>
      </c>
      <c r="C369" t="s">
        <v>482</v>
      </c>
      <c r="D369" t="s">
        <v>483</v>
      </c>
      <c r="E369" t="s">
        <v>56</v>
      </c>
      <c r="F369" t="s">
        <v>52</v>
      </c>
      <c r="G369" t="s">
        <v>53</v>
      </c>
      <c r="H369" t="s">
        <v>484</v>
      </c>
      <c r="I369" t="s">
        <v>82</v>
      </c>
      <c r="J369" s="1">
        <v>33031</v>
      </c>
      <c r="K369">
        <v>1990</v>
      </c>
    </row>
    <row r="370" spans="1:11" x14ac:dyDescent="0.25">
      <c r="A370" t="s">
        <v>11</v>
      </c>
      <c r="B370" t="str">
        <f>"120912199901"</f>
        <v>120912199901</v>
      </c>
      <c r="C370" t="s">
        <v>491</v>
      </c>
      <c r="D370" t="s">
        <v>68</v>
      </c>
      <c r="E370" t="s">
        <v>51</v>
      </c>
      <c r="F370" t="s">
        <v>52</v>
      </c>
      <c r="G370" t="s">
        <v>53</v>
      </c>
      <c r="H370" t="s">
        <v>54</v>
      </c>
      <c r="I370" t="s">
        <v>18</v>
      </c>
      <c r="J370" s="1">
        <v>36503</v>
      </c>
      <c r="K370">
        <v>1999</v>
      </c>
    </row>
    <row r="371" spans="1:11" x14ac:dyDescent="0.25">
      <c r="A371" t="s">
        <v>11</v>
      </c>
      <c r="B371" t="str">
        <f>"112903200002"</f>
        <v>112903200002</v>
      </c>
      <c r="C371" t="s">
        <v>506</v>
      </c>
      <c r="D371" t="s">
        <v>61</v>
      </c>
      <c r="E371" t="s">
        <v>45</v>
      </c>
      <c r="F371" t="s">
        <v>52</v>
      </c>
      <c r="G371" t="s">
        <v>53</v>
      </c>
      <c r="H371" t="s">
        <v>125</v>
      </c>
      <c r="I371" t="s">
        <v>18</v>
      </c>
      <c r="J371" s="1">
        <v>36614</v>
      </c>
      <c r="K371">
        <v>2000</v>
      </c>
    </row>
    <row r="372" spans="1:11" x14ac:dyDescent="0.25">
      <c r="A372" t="s">
        <v>11</v>
      </c>
      <c r="B372" t="str">
        <f>"112408200001"</f>
        <v>112408200001</v>
      </c>
      <c r="C372" t="s">
        <v>528</v>
      </c>
      <c r="D372" t="s">
        <v>33</v>
      </c>
      <c r="E372" t="s">
        <v>45</v>
      </c>
      <c r="F372" t="s">
        <v>52</v>
      </c>
      <c r="G372" t="s">
        <v>53</v>
      </c>
      <c r="H372" t="s">
        <v>125</v>
      </c>
      <c r="I372" t="s">
        <v>18</v>
      </c>
      <c r="J372" s="1">
        <v>36762</v>
      </c>
      <c r="K372">
        <v>2000</v>
      </c>
    </row>
    <row r="373" spans="1:11" x14ac:dyDescent="0.25">
      <c r="A373" t="s">
        <v>11</v>
      </c>
      <c r="B373" t="str">
        <f>"121011199800"</f>
        <v>121011199800</v>
      </c>
      <c r="C373" t="s">
        <v>532</v>
      </c>
      <c r="D373" t="s">
        <v>533</v>
      </c>
      <c r="E373" t="s">
        <v>115</v>
      </c>
      <c r="F373" t="s">
        <v>52</v>
      </c>
      <c r="G373" t="s">
        <v>53</v>
      </c>
      <c r="H373" t="s">
        <v>304</v>
      </c>
      <c r="J373" s="1">
        <v>36109</v>
      </c>
      <c r="K373">
        <v>1998</v>
      </c>
    </row>
    <row r="374" spans="1:11" x14ac:dyDescent="0.25">
      <c r="A374" t="s">
        <v>11</v>
      </c>
      <c r="B374" t="str">
        <f>"121006199800"</f>
        <v>121006199800</v>
      </c>
      <c r="C374" t="s">
        <v>540</v>
      </c>
      <c r="D374" t="s">
        <v>50</v>
      </c>
      <c r="E374" t="s">
        <v>115</v>
      </c>
      <c r="F374" t="s">
        <v>52</v>
      </c>
      <c r="G374" t="s">
        <v>53</v>
      </c>
      <c r="H374" t="s">
        <v>541</v>
      </c>
      <c r="I374" t="s">
        <v>59</v>
      </c>
      <c r="J374" s="1">
        <v>35956</v>
      </c>
      <c r="K374">
        <v>1998</v>
      </c>
    </row>
    <row r="375" spans="1:11" x14ac:dyDescent="0.25">
      <c r="A375" t="s">
        <v>11</v>
      </c>
      <c r="B375" t="str">
        <f>"120305200000"</f>
        <v>120305200000</v>
      </c>
      <c r="C375" t="s">
        <v>553</v>
      </c>
      <c r="D375" t="s">
        <v>50</v>
      </c>
      <c r="E375" t="s">
        <v>51</v>
      </c>
      <c r="F375" t="s">
        <v>52</v>
      </c>
      <c r="G375" t="s">
        <v>53</v>
      </c>
      <c r="H375" t="s">
        <v>554</v>
      </c>
      <c r="I375" t="s">
        <v>18</v>
      </c>
      <c r="J375" s="1">
        <v>36649</v>
      </c>
      <c r="K375">
        <v>2000</v>
      </c>
    </row>
    <row r="376" spans="1:11" x14ac:dyDescent="0.25">
      <c r="A376" t="s">
        <v>11</v>
      </c>
      <c r="B376" t="str">
        <f>"121102200000"</f>
        <v>121102200000</v>
      </c>
      <c r="C376" t="s">
        <v>576</v>
      </c>
      <c r="D376" t="s">
        <v>119</v>
      </c>
      <c r="E376" t="s">
        <v>51</v>
      </c>
      <c r="F376" t="s">
        <v>52</v>
      </c>
      <c r="G376" t="s">
        <v>53</v>
      </c>
      <c r="H376" t="s">
        <v>54</v>
      </c>
      <c r="J376" s="1">
        <v>36567</v>
      </c>
      <c r="K376">
        <v>2000</v>
      </c>
    </row>
    <row r="377" spans="1:11" x14ac:dyDescent="0.25">
      <c r="A377" t="s">
        <v>11</v>
      </c>
      <c r="B377" t="str">
        <f>"121410198800"</f>
        <v>121410198800</v>
      </c>
      <c r="C377" t="s">
        <v>579</v>
      </c>
      <c r="D377" t="s">
        <v>427</v>
      </c>
      <c r="E377" t="s">
        <v>56</v>
      </c>
      <c r="F377" t="s">
        <v>52</v>
      </c>
      <c r="G377" t="s">
        <v>53</v>
      </c>
      <c r="H377" t="s">
        <v>541</v>
      </c>
      <c r="I377" t="s">
        <v>82</v>
      </c>
      <c r="J377" s="1">
        <v>32430</v>
      </c>
      <c r="K377">
        <v>1988</v>
      </c>
    </row>
    <row r="378" spans="1:11" x14ac:dyDescent="0.25">
      <c r="A378" t="s">
        <v>11</v>
      </c>
      <c r="B378" t="str">
        <f>"111902199801"</f>
        <v>111902199801</v>
      </c>
      <c r="C378" t="s">
        <v>603</v>
      </c>
      <c r="D378" t="s">
        <v>100</v>
      </c>
      <c r="E378" t="s">
        <v>107</v>
      </c>
      <c r="F378" t="s">
        <v>52</v>
      </c>
      <c r="G378" t="s">
        <v>53</v>
      </c>
      <c r="H378" t="s">
        <v>112</v>
      </c>
      <c r="I378" t="s">
        <v>59</v>
      </c>
      <c r="J378" s="1">
        <v>35845</v>
      </c>
      <c r="K378">
        <v>1998</v>
      </c>
    </row>
    <row r="379" spans="1:11" x14ac:dyDescent="0.25">
      <c r="A379" t="s">
        <v>11</v>
      </c>
      <c r="B379" t="str">
        <f>"121611200100"</f>
        <v>121611200100</v>
      </c>
      <c r="C379" t="s">
        <v>619</v>
      </c>
      <c r="D379" t="s">
        <v>184</v>
      </c>
      <c r="E379" t="s">
        <v>39</v>
      </c>
      <c r="F379" t="s">
        <v>52</v>
      </c>
      <c r="G379" t="s">
        <v>53</v>
      </c>
      <c r="H379" t="s">
        <v>112</v>
      </c>
      <c r="I379" t="s">
        <v>18</v>
      </c>
      <c r="J379" s="1">
        <v>37211</v>
      </c>
      <c r="K379">
        <v>2001</v>
      </c>
    </row>
    <row r="380" spans="1:11" x14ac:dyDescent="0.25">
      <c r="A380" t="s">
        <v>11</v>
      </c>
      <c r="B380" t="str">
        <f>"110503199700"</f>
        <v>110503199700</v>
      </c>
      <c r="C380" t="s">
        <v>624</v>
      </c>
      <c r="D380" t="s">
        <v>625</v>
      </c>
      <c r="E380" t="s">
        <v>107</v>
      </c>
      <c r="F380" t="s">
        <v>52</v>
      </c>
      <c r="G380" t="s">
        <v>53</v>
      </c>
      <c r="H380" t="s">
        <v>112</v>
      </c>
      <c r="I380" t="s">
        <v>18</v>
      </c>
      <c r="J380" s="1">
        <v>35494</v>
      </c>
      <c r="K380">
        <v>1997</v>
      </c>
    </row>
    <row r="381" spans="1:11" x14ac:dyDescent="0.25">
      <c r="A381" t="s">
        <v>11</v>
      </c>
      <c r="B381" t="str">
        <f>"112903200101"</f>
        <v>112903200101</v>
      </c>
      <c r="C381" t="s">
        <v>635</v>
      </c>
      <c r="D381" t="s">
        <v>160</v>
      </c>
      <c r="E381" t="s">
        <v>20</v>
      </c>
      <c r="F381" t="s">
        <v>52</v>
      </c>
      <c r="G381" t="s">
        <v>53</v>
      </c>
      <c r="H381" t="s">
        <v>304</v>
      </c>
      <c r="J381" s="1">
        <v>36979</v>
      </c>
      <c r="K381">
        <v>2001</v>
      </c>
    </row>
    <row r="382" spans="1:11" x14ac:dyDescent="0.25">
      <c r="A382" t="s">
        <v>11</v>
      </c>
      <c r="B382" t="str">
        <f>"111101199700"</f>
        <v>111101199700</v>
      </c>
      <c r="C382" t="s">
        <v>638</v>
      </c>
      <c r="D382" t="s">
        <v>584</v>
      </c>
      <c r="E382" t="s">
        <v>107</v>
      </c>
      <c r="F382" t="s">
        <v>52</v>
      </c>
      <c r="G382" t="s">
        <v>53</v>
      </c>
      <c r="H382" t="s">
        <v>639</v>
      </c>
      <c r="I382" t="s">
        <v>82</v>
      </c>
      <c r="J382" s="1">
        <v>35441</v>
      </c>
      <c r="K382">
        <v>1997</v>
      </c>
    </row>
    <row r="383" spans="1:11" x14ac:dyDescent="0.25">
      <c r="A383" t="s">
        <v>11</v>
      </c>
      <c r="B383" t="str">
        <f>"123112200200"</f>
        <v>123112200200</v>
      </c>
      <c r="C383" t="s">
        <v>644</v>
      </c>
      <c r="D383" t="s">
        <v>50</v>
      </c>
      <c r="E383" t="s">
        <v>39</v>
      </c>
      <c r="F383" t="s">
        <v>52</v>
      </c>
      <c r="G383" t="s">
        <v>53</v>
      </c>
      <c r="H383" t="s">
        <v>54</v>
      </c>
      <c r="J383" s="1">
        <v>37621</v>
      </c>
      <c r="K383">
        <v>2002</v>
      </c>
    </row>
    <row r="384" spans="1:11" x14ac:dyDescent="0.25">
      <c r="A384" t="s">
        <v>11</v>
      </c>
      <c r="B384" t="str">
        <f>"111209199901"</f>
        <v>111209199901</v>
      </c>
      <c r="C384" t="s">
        <v>669</v>
      </c>
      <c r="D384" t="s">
        <v>261</v>
      </c>
      <c r="E384" t="s">
        <v>45</v>
      </c>
      <c r="F384" t="s">
        <v>52</v>
      </c>
      <c r="G384" t="s">
        <v>53</v>
      </c>
      <c r="H384" t="s">
        <v>541</v>
      </c>
      <c r="I384" t="s">
        <v>18</v>
      </c>
      <c r="J384" s="1">
        <v>36415</v>
      </c>
      <c r="K384">
        <v>1999</v>
      </c>
    </row>
    <row r="385" spans="1:11" x14ac:dyDescent="0.25">
      <c r="A385" t="s">
        <v>11</v>
      </c>
      <c r="B385" t="str">
        <f>"111606200000"</f>
        <v>111606200000</v>
      </c>
      <c r="C385" t="s">
        <v>674</v>
      </c>
      <c r="D385" t="s">
        <v>145</v>
      </c>
      <c r="E385" t="s">
        <v>45</v>
      </c>
      <c r="F385" t="s">
        <v>52</v>
      </c>
      <c r="G385" t="s">
        <v>53</v>
      </c>
      <c r="H385" t="s">
        <v>112</v>
      </c>
      <c r="I385" t="s">
        <v>18</v>
      </c>
      <c r="J385" s="1">
        <v>36693</v>
      </c>
      <c r="K385">
        <v>2000</v>
      </c>
    </row>
    <row r="386" spans="1:11" x14ac:dyDescent="0.25">
      <c r="A386" t="s">
        <v>11</v>
      </c>
      <c r="B386" t="str">
        <f>"113010199800"</f>
        <v>113010199800</v>
      </c>
      <c r="C386" t="s">
        <v>684</v>
      </c>
      <c r="D386" t="s">
        <v>133</v>
      </c>
      <c r="E386" t="s">
        <v>107</v>
      </c>
      <c r="F386" t="s">
        <v>52</v>
      </c>
      <c r="G386" t="s">
        <v>53</v>
      </c>
      <c r="H386" t="s">
        <v>541</v>
      </c>
      <c r="I386" t="s">
        <v>18</v>
      </c>
      <c r="J386" s="1">
        <v>36098</v>
      </c>
      <c r="K386">
        <v>1998</v>
      </c>
    </row>
    <row r="387" spans="1:11" x14ac:dyDescent="0.25">
      <c r="A387" t="s">
        <v>11</v>
      </c>
      <c r="B387" t="str">
        <f>"110804199800"</f>
        <v>110804199800</v>
      </c>
      <c r="C387" t="s">
        <v>688</v>
      </c>
      <c r="D387" t="s">
        <v>106</v>
      </c>
      <c r="E387" t="s">
        <v>107</v>
      </c>
      <c r="F387" t="s">
        <v>52</v>
      </c>
      <c r="G387" t="s">
        <v>53</v>
      </c>
      <c r="H387" t="s">
        <v>541</v>
      </c>
      <c r="I387" t="s">
        <v>18</v>
      </c>
      <c r="J387" s="1">
        <v>35893</v>
      </c>
      <c r="K387">
        <v>1998</v>
      </c>
    </row>
    <row r="388" spans="1:11" x14ac:dyDescent="0.25">
      <c r="A388" t="s">
        <v>11</v>
      </c>
      <c r="B388" t="str">
        <f>"122912199700"</f>
        <v>122912199700</v>
      </c>
      <c r="C388" t="s">
        <v>708</v>
      </c>
      <c r="D388" t="s">
        <v>123</v>
      </c>
      <c r="E388" t="s">
        <v>115</v>
      </c>
      <c r="F388" t="s">
        <v>52</v>
      </c>
      <c r="G388" t="s">
        <v>53</v>
      </c>
      <c r="H388" t="s">
        <v>112</v>
      </c>
      <c r="I388" t="s">
        <v>82</v>
      </c>
      <c r="J388" s="1">
        <v>35793</v>
      </c>
      <c r="K388">
        <v>1997</v>
      </c>
    </row>
    <row r="389" spans="1:11" x14ac:dyDescent="0.25">
      <c r="A389" t="s">
        <v>11</v>
      </c>
      <c r="B389" t="str">
        <f>"112110199500"</f>
        <v>112110199500</v>
      </c>
      <c r="C389" t="s">
        <v>709</v>
      </c>
      <c r="D389" t="s">
        <v>100</v>
      </c>
      <c r="E389" t="s">
        <v>91</v>
      </c>
      <c r="F389" t="s">
        <v>52</v>
      </c>
      <c r="G389" t="s">
        <v>53</v>
      </c>
      <c r="H389" t="s">
        <v>112</v>
      </c>
      <c r="I389" t="s">
        <v>82</v>
      </c>
      <c r="J389" s="1">
        <v>34993</v>
      </c>
      <c r="K389">
        <v>1995</v>
      </c>
    </row>
    <row r="390" spans="1:11" x14ac:dyDescent="0.25">
      <c r="A390" t="s">
        <v>11</v>
      </c>
      <c r="B390" t="str">
        <f>"121106199900"</f>
        <v>121106199900</v>
      </c>
      <c r="C390" t="s">
        <v>709</v>
      </c>
      <c r="D390" t="s">
        <v>119</v>
      </c>
      <c r="E390" t="s">
        <v>51</v>
      </c>
      <c r="F390" t="s">
        <v>52</v>
      </c>
      <c r="G390" t="s">
        <v>53</v>
      </c>
      <c r="H390" t="s">
        <v>112</v>
      </c>
      <c r="I390" t="s">
        <v>59</v>
      </c>
      <c r="J390" s="1">
        <v>36322</v>
      </c>
      <c r="K390">
        <v>1999</v>
      </c>
    </row>
    <row r="391" spans="1:11" x14ac:dyDescent="0.25">
      <c r="A391" t="s">
        <v>11</v>
      </c>
      <c r="B391" t="str">
        <f>"112108198700"</f>
        <v>112108198700</v>
      </c>
      <c r="C391" t="s">
        <v>712</v>
      </c>
      <c r="D391" t="s">
        <v>30</v>
      </c>
      <c r="E391" t="s">
        <v>91</v>
      </c>
      <c r="F391" t="s">
        <v>52</v>
      </c>
      <c r="G391" t="s">
        <v>53</v>
      </c>
      <c r="H391" t="s">
        <v>554</v>
      </c>
      <c r="I391" t="s">
        <v>713</v>
      </c>
      <c r="J391" s="1">
        <v>32010</v>
      </c>
      <c r="K391">
        <v>1987</v>
      </c>
    </row>
    <row r="392" spans="1:11" x14ac:dyDescent="0.25">
      <c r="A392" t="s">
        <v>11</v>
      </c>
      <c r="B392" t="str">
        <f>"112603199901"</f>
        <v>112603199901</v>
      </c>
      <c r="C392" t="s">
        <v>724</v>
      </c>
      <c r="D392" t="s">
        <v>694</v>
      </c>
      <c r="E392" t="s">
        <v>45</v>
      </c>
      <c r="F392" t="s">
        <v>52</v>
      </c>
      <c r="G392" t="s">
        <v>53</v>
      </c>
      <c r="H392" t="s">
        <v>112</v>
      </c>
      <c r="I392" t="s">
        <v>18</v>
      </c>
      <c r="J392" s="1">
        <v>36245</v>
      </c>
      <c r="K392">
        <v>1999</v>
      </c>
    </row>
    <row r="393" spans="1:11" x14ac:dyDescent="0.25">
      <c r="A393" t="s">
        <v>11</v>
      </c>
      <c r="B393" t="str">
        <f>"111111199500"</f>
        <v>111111199500</v>
      </c>
      <c r="C393" t="s">
        <v>728</v>
      </c>
      <c r="D393" t="s">
        <v>19</v>
      </c>
      <c r="E393" t="s">
        <v>91</v>
      </c>
      <c r="F393" t="s">
        <v>52</v>
      </c>
      <c r="G393" t="s">
        <v>53</v>
      </c>
      <c r="H393" t="s">
        <v>729</v>
      </c>
      <c r="I393" t="s">
        <v>59</v>
      </c>
      <c r="J393" s="1">
        <v>35014</v>
      </c>
      <c r="K393">
        <v>1995</v>
      </c>
    </row>
    <row r="394" spans="1:11" x14ac:dyDescent="0.25">
      <c r="A394" t="s">
        <v>11</v>
      </c>
      <c r="B394" t="str">
        <f>"120411199800"</f>
        <v>120411199800</v>
      </c>
      <c r="C394" t="s">
        <v>730</v>
      </c>
      <c r="D394" t="s">
        <v>662</v>
      </c>
      <c r="E394" t="s">
        <v>115</v>
      </c>
      <c r="F394" t="s">
        <v>52</v>
      </c>
      <c r="G394" t="s">
        <v>53</v>
      </c>
      <c r="H394" t="s">
        <v>731</v>
      </c>
      <c r="I394" t="s">
        <v>59</v>
      </c>
      <c r="J394" s="1">
        <v>36103</v>
      </c>
      <c r="K394">
        <v>1998</v>
      </c>
    </row>
    <row r="395" spans="1:11" x14ac:dyDescent="0.25">
      <c r="A395" t="s">
        <v>11</v>
      </c>
      <c r="B395" t="str">
        <f>"122307200200"</f>
        <v>122307200200</v>
      </c>
      <c r="C395" t="s">
        <v>152</v>
      </c>
      <c r="D395" t="s">
        <v>68</v>
      </c>
      <c r="E395" t="s">
        <v>39</v>
      </c>
      <c r="F395" t="s">
        <v>153</v>
      </c>
      <c r="G395" t="s">
        <v>154</v>
      </c>
      <c r="H395" t="s">
        <v>155</v>
      </c>
      <c r="I395" t="s">
        <v>18</v>
      </c>
      <c r="J395" s="1">
        <v>37460</v>
      </c>
      <c r="K395">
        <v>2002</v>
      </c>
    </row>
    <row r="396" spans="1:11" x14ac:dyDescent="0.25">
      <c r="A396" t="s">
        <v>11</v>
      </c>
      <c r="B396" t="str">
        <f>"110609199800"</f>
        <v>110609199800</v>
      </c>
      <c r="C396" t="s">
        <v>180</v>
      </c>
      <c r="D396" t="s">
        <v>25</v>
      </c>
      <c r="E396" t="s">
        <v>107</v>
      </c>
      <c r="F396" t="s">
        <v>153</v>
      </c>
      <c r="G396" t="s">
        <v>154</v>
      </c>
      <c r="H396" t="s">
        <v>181</v>
      </c>
      <c r="I396" t="s">
        <v>18</v>
      </c>
      <c r="J396" s="1">
        <v>36044</v>
      </c>
      <c r="K396">
        <v>1998</v>
      </c>
    </row>
    <row r="397" spans="1:11" x14ac:dyDescent="0.25">
      <c r="A397" t="s">
        <v>11</v>
      </c>
      <c r="B397" t="str">
        <f>"123112200000"</f>
        <v>123112200000</v>
      </c>
      <c r="C397" t="s">
        <v>230</v>
      </c>
      <c r="D397" t="s">
        <v>231</v>
      </c>
      <c r="E397" t="s">
        <v>51</v>
      </c>
      <c r="F397" t="s">
        <v>153</v>
      </c>
      <c r="G397" t="s">
        <v>154</v>
      </c>
      <c r="H397" t="s">
        <v>155</v>
      </c>
      <c r="I397" t="s">
        <v>59</v>
      </c>
      <c r="J397" s="1">
        <v>36891</v>
      </c>
      <c r="K397">
        <v>2000</v>
      </c>
    </row>
    <row r="398" spans="1:11" x14ac:dyDescent="0.25">
      <c r="A398" t="s">
        <v>11</v>
      </c>
      <c r="B398" t="str">
        <f>"110205200100"</f>
        <v>110205200100</v>
      </c>
      <c r="C398" t="s">
        <v>256</v>
      </c>
      <c r="D398" t="s">
        <v>106</v>
      </c>
      <c r="E398" t="s">
        <v>20</v>
      </c>
      <c r="F398" t="s">
        <v>153</v>
      </c>
      <c r="G398" t="s">
        <v>154</v>
      </c>
      <c r="H398" t="s">
        <v>155</v>
      </c>
      <c r="I398" t="s">
        <v>18</v>
      </c>
      <c r="J398" s="1">
        <v>37013</v>
      </c>
      <c r="K398">
        <v>2001</v>
      </c>
    </row>
    <row r="399" spans="1:11" x14ac:dyDescent="0.25">
      <c r="A399" t="s">
        <v>11</v>
      </c>
      <c r="B399" t="str">
        <f>"110511200200"</f>
        <v>110511200200</v>
      </c>
      <c r="C399" t="s">
        <v>287</v>
      </c>
      <c r="D399" t="s">
        <v>139</v>
      </c>
      <c r="E399" t="s">
        <v>20</v>
      </c>
      <c r="F399" t="s">
        <v>153</v>
      </c>
      <c r="G399" t="s">
        <v>154</v>
      </c>
      <c r="H399" t="s">
        <v>288</v>
      </c>
      <c r="I399" t="s">
        <v>18</v>
      </c>
      <c r="J399" s="1">
        <v>37565</v>
      </c>
      <c r="K399">
        <v>2002</v>
      </c>
    </row>
    <row r="400" spans="1:11" x14ac:dyDescent="0.25">
      <c r="A400" t="s">
        <v>11</v>
      </c>
      <c r="B400" t="str">
        <f>"122606200200"</f>
        <v>122606200200</v>
      </c>
      <c r="C400" t="s">
        <v>305</v>
      </c>
      <c r="D400" t="s">
        <v>119</v>
      </c>
      <c r="E400" t="s">
        <v>39</v>
      </c>
      <c r="F400" t="s">
        <v>153</v>
      </c>
      <c r="G400" t="s">
        <v>154</v>
      </c>
      <c r="H400" t="s">
        <v>306</v>
      </c>
      <c r="I400" t="s">
        <v>18</v>
      </c>
      <c r="J400" s="1">
        <v>37433</v>
      </c>
      <c r="K400">
        <v>2002</v>
      </c>
    </row>
    <row r="401" spans="1:11" x14ac:dyDescent="0.25">
      <c r="A401" t="s">
        <v>11</v>
      </c>
      <c r="B401" t="str">
        <f>"122302200100"</f>
        <v>122302200100</v>
      </c>
      <c r="C401" t="s">
        <v>316</v>
      </c>
      <c r="D401" t="s">
        <v>318</v>
      </c>
      <c r="E401" t="s">
        <v>39</v>
      </c>
      <c r="F401" t="s">
        <v>153</v>
      </c>
      <c r="G401" t="s">
        <v>154</v>
      </c>
      <c r="H401" t="s">
        <v>155</v>
      </c>
      <c r="I401" t="s">
        <v>18</v>
      </c>
      <c r="J401" s="1">
        <v>36945</v>
      </c>
      <c r="K401">
        <v>2001</v>
      </c>
    </row>
    <row r="402" spans="1:11" x14ac:dyDescent="0.25">
      <c r="A402" t="s">
        <v>11</v>
      </c>
      <c r="B402" t="str">
        <f>"111712200101"</f>
        <v>111712200101</v>
      </c>
      <c r="C402" t="s">
        <v>365</v>
      </c>
      <c r="D402" t="s">
        <v>100</v>
      </c>
      <c r="E402" t="s">
        <v>20</v>
      </c>
      <c r="F402" t="s">
        <v>153</v>
      </c>
      <c r="G402" t="s">
        <v>154</v>
      </c>
      <c r="H402" t="s">
        <v>181</v>
      </c>
      <c r="I402" t="s">
        <v>18</v>
      </c>
      <c r="J402" s="1">
        <v>37242</v>
      </c>
      <c r="K402">
        <v>2001</v>
      </c>
    </row>
    <row r="403" spans="1:11" x14ac:dyDescent="0.25">
      <c r="A403" t="s">
        <v>11</v>
      </c>
      <c r="B403" t="str">
        <f>"112402199702"</f>
        <v>112402199702</v>
      </c>
      <c r="C403" t="s">
        <v>377</v>
      </c>
      <c r="D403" t="s">
        <v>33</v>
      </c>
      <c r="E403" t="s">
        <v>107</v>
      </c>
      <c r="F403" t="s">
        <v>153</v>
      </c>
      <c r="G403" t="s">
        <v>154</v>
      </c>
      <c r="H403" t="s">
        <v>181</v>
      </c>
      <c r="I403" t="s">
        <v>18</v>
      </c>
      <c r="J403" s="1">
        <v>35485</v>
      </c>
      <c r="K403">
        <v>1997</v>
      </c>
    </row>
    <row r="404" spans="1:11" x14ac:dyDescent="0.25">
      <c r="A404" t="s">
        <v>11</v>
      </c>
      <c r="B404" t="str">
        <f>"111204200000"</f>
        <v>111204200000</v>
      </c>
      <c r="C404" t="s">
        <v>394</v>
      </c>
      <c r="D404" t="s">
        <v>13</v>
      </c>
      <c r="E404" t="s">
        <v>45</v>
      </c>
      <c r="F404" t="s">
        <v>153</v>
      </c>
      <c r="G404" t="s">
        <v>154</v>
      </c>
      <c r="H404" t="s">
        <v>155</v>
      </c>
      <c r="I404" t="s">
        <v>18</v>
      </c>
      <c r="J404" s="1">
        <v>36628</v>
      </c>
      <c r="K404">
        <v>2000</v>
      </c>
    </row>
    <row r="405" spans="1:11" x14ac:dyDescent="0.25">
      <c r="A405" t="s">
        <v>11</v>
      </c>
      <c r="B405" t="str">
        <f>"110207200200"</f>
        <v>110207200200</v>
      </c>
      <c r="C405" t="s">
        <v>402</v>
      </c>
      <c r="D405" t="s">
        <v>342</v>
      </c>
      <c r="E405" t="s">
        <v>20</v>
      </c>
      <c r="F405" t="s">
        <v>153</v>
      </c>
      <c r="G405" t="s">
        <v>154</v>
      </c>
      <c r="H405" t="s">
        <v>288</v>
      </c>
      <c r="J405" s="1">
        <v>37439</v>
      </c>
      <c r="K405">
        <v>2002</v>
      </c>
    </row>
    <row r="406" spans="1:11" x14ac:dyDescent="0.25">
      <c r="A406" t="s">
        <v>11</v>
      </c>
      <c r="B406" t="str">
        <f>"111401199600"</f>
        <v>111401199600</v>
      </c>
      <c r="C406" t="s">
        <v>455</v>
      </c>
      <c r="D406" t="s">
        <v>117</v>
      </c>
      <c r="E406" t="s">
        <v>91</v>
      </c>
      <c r="F406" t="s">
        <v>153</v>
      </c>
      <c r="G406" t="s">
        <v>154</v>
      </c>
      <c r="H406" t="s">
        <v>456</v>
      </c>
      <c r="I406" t="s">
        <v>59</v>
      </c>
      <c r="J406" s="1">
        <v>35078</v>
      </c>
      <c r="K406">
        <v>1996</v>
      </c>
    </row>
    <row r="407" spans="1:11" x14ac:dyDescent="0.25">
      <c r="A407" t="s">
        <v>11</v>
      </c>
      <c r="B407" t="str">
        <f>"120505200300"</f>
        <v>120505200300</v>
      </c>
      <c r="C407" t="s">
        <v>457</v>
      </c>
      <c r="D407" t="s">
        <v>268</v>
      </c>
      <c r="E407" t="s">
        <v>458</v>
      </c>
      <c r="F407" t="s">
        <v>153</v>
      </c>
      <c r="G407" t="s">
        <v>154</v>
      </c>
      <c r="H407" t="s">
        <v>306</v>
      </c>
      <c r="I407" t="s">
        <v>18</v>
      </c>
      <c r="J407" s="1">
        <v>37746</v>
      </c>
      <c r="K407">
        <v>2003</v>
      </c>
    </row>
    <row r="408" spans="1:11" x14ac:dyDescent="0.25">
      <c r="A408" t="s">
        <v>11</v>
      </c>
      <c r="B408" t="str">
        <f>"111704200200"</f>
        <v>111704200200</v>
      </c>
      <c r="C408" t="s">
        <v>470</v>
      </c>
      <c r="D408" t="s">
        <v>252</v>
      </c>
      <c r="E408" t="s">
        <v>20</v>
      </c>
      <c r="F408" t="s">
        <v>153</v>
      </c>
      <c r="G408" t="s">
        <v>154</v>
      </c>
      <c r="H408" t="s">
        <v>288</v>
      </c>
      <c r="I408" t="s">
        <v>18</v>
      </c>
      <c r="J408" s="1">
        <v>37363</v>
      </c>
      <c r="K408">
        <v>2002</v>
      </c>
    </row>
    <row r="409" spans="1:11" x14ac:dyDescent="0.25">
      <c r="A409" t="s">
        <v>11</v>
      </c>
      <c r="B409" t="str">
        <f>"112602200000"</f>
        <v>112602200000</v>
      </c>
      <c r="C409" t="s">
        <v>510</v>
      </c>
      <c r="D409" t="s">
        <v>13</v>
      </c>
      <c r="E409" t="s">
        <v>45</v>
      </c>
      <c r="F409" t="s">
        <v>153</v>
      </c>
      <c r="G409" t="s">
        <v>154</v>
      </c>
      <c r="H409" t="s">
        <v>181</v>
      </c>
      <c r="I409" t="s">
        <v>18</v>
      </c>
      <c r="J409" s="1">
        <v>36582</v>
      </c>
      <c r="K409">
        <v>2000</v>
      </c>
    </row>
    <row r="410" spans="1:11" x14ac:dyDescent="0.25">
      <c r="A410" t="s">
        <v>11</v>
      </c>
      <c r="B410" t="str">
        <f>"122109200200"</f>
        <v>122109200200</v>
      </c>
      <c r="C410" t="s">
        <v>555</v>
      </c>
      <c r="D410" t="s">
        <v>119</v>
      </c>
      <c r="E410" t="s">
        <v>39</v>
      </c>
      <c r="F410" t="s">
        <v>153</v>
      </c>
      <c r="G410" t="s">
        <v>154</v>
      </c>
      <c r="H410" t="s">
        <v>155</v>
      </c>
      <c r="I410" t="s">
        <v>18</v>
      </c>
      <c r="J410" s="1">
        <v>37520</v>
      </c>
      <c r="K410">
        <v>2002</v>
      </c>
    </row>
    <row r="411" spans="1:11" x14ac:dyDescent="0.25">
      <c r="A411" t="s">
        <v>11</v>
      </c>
      <c r="B411" t="str">
        <f>"112303200200"</f>
        <v>112303200200</v>
      </c>
      <c r="C411" t="s">
        <v>563</v>
      </c>
      <c r="D411" t="s">
        <v>145</v>
      </c>
      <c r="E411" t="s">
        <v>20</v>
      </c>
      <c r="F411" t="s">
        <v>153</v>
      </c>
      <c r="G411" t="s">
        <v>154</v>
      </c>
      <c r="H411" t="s">
        <v>181</v>
      </c>
      <c r="I411" t="s">
        <v>18</v>
      </c>
      <c r="J411" s="1">
        <v>37338</v>
      </c>
      <c r="K411">
        <v>2002</v>
      </c>
    </row>
    <row r="412" spans="1:11" x14ac:dyDescent="0.25">
      <c r="A412" t="s">
        <v>11</v>
      </c>
      <c r="B412" t="str">
        <f>"122904200200"</f>
        <v>122904200200</v>
      </c>
      <c r="C412" t="s">
        <v>630</v>
      </c>
      <c r="D412" t="s">
        <v>631</v>
      </c>
      <c r="E412" t="s">
        <v>39</v>
      </c>
      <c r="F412" t="s">
        <v>153</v>
      </c>
      <c r="G412" t="s">
        <v>154</v>
      </c>
      <c r="H412" t="s">
        <v>181</v>
      </c>
      <c r="I412" t="s">
        <v>18</v>
      </c>
      <c r="J412" s="1">
        <v>37375</v>
      </c>
      <c r="K412">
        <v>2002</v>
      </c>
    </row>
    <row r="413" spans="1:11" x14ac:dyDescent="0.25">
      <c r="A413" t="s">
        <v>11</v>
      </c>
      <c r="B413" t="str">
        <f>"122801199900"</f>
        <v>122801199900</v>
      </c>
      <c r="C413" t="s">
        <v>661</v>
      </c>
      <c r="D413" t="s">
        <v>662</v>
      </c>
      <c r="E413" t="s">
        <v>51</v>
      </c>
      <c r="F413" t="s">
        <v>153</v>
      </c>
      <c r="G413" t="s">
        <v>154</v>
      </c>
      <c r="H413" t="s">
        <v>663</v>
      </c>
      <c r="I413" t="s">
        <v>59</v>
      </c>
      <c r="J413" s="1">
        <v>36188</v>
      </c>
      <c r="K413">
        <v>1999</v>
      </c>
    </row>
    <row r="414" spans="1:11" x14ac:dyDescent="0.25">
      <c r="A414" t="s">
        <v>11</v>
      </c>
      <c r="B414" t="str">
        <f>"120807200000"</f>
        <v>120807200000</v>
      </c>
      <c r="C414" t="s">
        <v>671</v>
      </c>
      <c r="D414" t="s">
        <v>184</v>
      </c>
      <c r="E414" t="s">
        <v>51</v>
      </c>
      <c r="F414" t="s">
        <v>153</v>
      </c>
      <c r="G414" t="s">
        <v>154</v>
      </c>
      <c r="H414" t="s">
        <v>155</v>
      </c>
      <c r="I414" t="s">
        <v>59</v>
      </c>
      <c r="J414" s="1">
        <v>36715</v>
      </c>
      <c r="K414">
        <v>2000</v>
      </c>
    </row>
    <row r="415" spans="1:11" x14ac:dyDescent="0.25">
      <c r="A415" t="s">
        <v>11</v>
      </c>
      <c r="B415" t="str">
        <f>"112710199900"</f>
        <v>112710199900</v>
      </c>
      <c r="C415" t="s">
        <v>72</v>
      </c>
      <c r="D415" t="s">
        <v>13</v>
      </c>
      <c r="E415" t="s">
        <v>45</v>
      </c>
      <c r="F415" t="s">
        <v>73</v>
      </c>
      <c r="G415" t="s">
        <v>74</v>
      </c>
      <c r="H415" t="s">
        <v>75</v>
      </c>
      <c r="J415" s="1">
        <v>36460</v>
      </c>
      <c r="K415">
        <v>1999</v>
      </c>
    </row>
    <row r="416" spans="1:11" x14ac:dyDescent="0.25">
      <c r="A416" t="s">
        <v>11</v>
      </c>
      <c r="B416" t="str">
        <f>"110504200101"</f>
        <v>110504200101</v>
      </c>
      <c r="C416" t="s">
        <v>120</v>
      </c>
      <c r="D416" t="s">
        <v>100</v>
      </c>
      <c r="E416" t="s">
        <v>20</v>
      </c>
      <c r="F416" t="s">
        <v>73</v>
      </c>
      <c r="G416" t="s">
        <v>74</v>
      </c>
      <c r="H416" t="s">
        <v>121</v>
      </c>
      <c r="I416" t="s">
        <v>18</v>
      </c>
      <c r="J416" s="1">
        <v>36986</v>
      </c>
      <c r="K416">
        <v>2001</v>
      </c>
    </row>
    <row r="417" spans="1:11" x14ac:dyDescent="0.25">
      <c r="A417" t="s">
        <v>11</v>
      </c>
      <c r="B417" t="str">
        <f>"122211200102"</f>
        <v>122211200102</v>
      </c>
      <c r="C417" t="s">
        <v>267</v>
      </c>
      <c r="D417" t="s">
        <v>268</v>
      </c>
      <c r="E417" t="s">
        <v>39</v>
      </c>
      <c r="F417" t="s">
        <v>73</v>
      </c>
      <c r="G417" t="s">
        <v>74</v>
      </c>
      <c r="H417" t="s">
        <v>269</v>
      </c>
      <c r="I417" t="s">
        <v>18</v>
      </c>
      <c r="J417" s="1">
        <v>37217</v>
      </c>
      <c r="K417">
        <v>2001</v>
      </c>
    </row>
    <row r="418" spans="1:11" x14ac:dyDescent="0.25">
      <c r="A418" t="s">
        <v>11</v>
      </c>
      <c r="B418" t="str">
        <f>"111104200000"</f>
        <v>111104200000</v>
      </c>
      <c r="C418" t="s">
        <v>283</v>
      </c>
      <c r="D418" t="s">
        <v>25</v>
      </c>
      <c r="E418" t="s">
        <v>45</v>
      </c>
      <c r="F418" t="s">
        <v>73</v>
      </c>
      <c r="G418" t="s">
        <v>74</v>
      </c>
      <c r="H418" t="s">
        <v>121</v>
      </c>
      <c r="I418" t="s">
        <v>59</v>
      </c>
      <c r="J418" s="1">
        <v>36627</v>
      </c>
      <c r="K418">
        <v>2000</v>
      </c>
    </row>
    <row r="419" spans="1:11" x14ac:dyDescent="0.25">
      <c r="A419" t="s">
        <v>11</v>
      </c>
      <c r="B419" t="str">
        <f>"110807199902"</f>
        <v>110807199902</v>
      </c>
      <c r="C419" t="s">
        <v>296</v>
      </c>
      <c r="D419" t="s">
        <v>111</v>
      </c>
      <c r="E419" t="s">
        <v>45</v>
      </c>
      <c r="F419" t="s">
        <v>73</v>
      </c>
      <c r="G419" t="s">
        <v>74</v>
      </c>
      <c r="H419" t="s">
        <v>297</v>
      </c>
      <c r="I419" t="s">
        <v>18</v>
      </c>
      <c r="J419" s="1">
        <v>36349</v>
      </c>
      <c r="K419">
        <v>1999</v>
      </c>
    </row>
    <row r="420" spans="1:11" x14ac:dyDescent="0.25">
      <c r="A420" t="s">
        <v>11</v>
      </c>
      <c r="B420" t="str">
        <f>"111503199300"</f>
        <v>111503199300</v>
      </c>
      <c r="C420" t="s">
        <v>320</v>
      </c>
      <c r="D420" t="s">
        <v>160</v>
      </c>
      <c r="E420" t="s">
        <v>91</v>
      </c>
      <c r="F420" t="s">
        <v>73</v>
      </c>
      <c r="G420" t="s">
        <v>74</v>
      </c>
      <c r="H420" t="s">
        <v>121</v>
      </c>
      <c r="I420" t="s">
        <v>82</v>
      </c>
      <c r="J420" s="1">
        <v>34043</v>
      </c>
      <c r="K420">
        <v>1993</v>
      </c>
    </row>
    <row r="421" spans="1:11" x14ac:dyDescent="0.25">
      <c r="A421" t="s">
        <v>11</v>
      </c>
      <c r="B421" t="str">
        <f>"112303199903"</f>
        <v>112303199903</v>
      </c>
      <c r="C421" t="s">
        <v>332</v>
      </c>
      <c r="D421" t="s">
        <v>89</v>
      </c>
      <c r="E421" t="s">
        <v>45</v>
      </c>
      <c r="F421" t="s">
        <v>73</v>
      </c>
      <c r="G421" t="s">
        <v>74</v>
      </c>
      <c r="H421" t="s">
        <v>333</v>
      </c>
      <c r="I421" t="s">
        <v>18</v>
      </c>
      <c r="J421" s="1">
        <v>36242</v>
      </c>
      <c r="K421">
        <v>1999</v>
      </c>
    </row>
    <row r="422" spans="1:11" x14ac:dyDescent="0.25">
      <c r="A422" t="s">
        <v>11</v>
      </c>
      <c r="B422" t="str">
        <f>"120306200001"</f>
        <v>120306200001</v>
      </c>
      <c r="C422" t="s">
        <v>338</v>
      </c>
      <c r="D422" t="s">
        <v>184</v>
      </c>
      <c r="E422" t="s">
        <v>51</v>
      </c>
      <c r="F422" t="s">
        <v>73</v>
      </c>
      <c r="G422" t="s">
        <v>74</v>
      </c>
      <c r="H422" t="s">
        <v>269</v>
      </c>
      <c r="I422" t="s">
        <v>18</v>
      </c>
      <c r="J422" s="1">
        <v>36680</v>
      </c>
      <c r="K422">
        <v>2000</v>
      </c>
    </row>
    <row r="423" spans="1:11" x14ac:dyDescent="0.25">
      <c r="A423" t="s">
        <v>11</v>
      </c>
      <c r="B423" t="str">
        <f>"120410200100"</f>
        <v>120410200100</v>
      </c>
      <c r="C423" t="s">
        <v>345</v>
      </c>
      <c r="D423" t="s">
        <v>200</v>
      </c>
      <c r="E423" t="s">
        <v>39</v>
      </c>
      <c r="F423" t="s">
        <v>73</v>
      </c>
      <c r="G423" t="s">
        <v>74</v>
      </c>
      <c r="H423" t="s">
        <v>121</v>
      </c>
      <c r="I423" t="s">
        <v>18</v>
      </c>
      <c r="J423" s="1">
        <v>37168</v>
      </c>
      <c r="K423">
        <v>2001</v>
      </c>
    </row>
    <row r="424" spans="1:11" x14ac:dyDescent="0.25">
      <c r="A424" t="s">
        <v>11</v>
      </c>
      <c r="B424" t="str">
        <f>"123003199802"</f>
        <v>123003199802</v>
      </c>
      <c r="C424" t="s">
        <v>375</v>
      </c>
      <c r="D424" t="s">
        <v>184</v>
      </c>
      <c r="E424" t="s">
        <v>115</v>
      </c>
      <c r="F424" t="s">
        <v>73</v>
      </c>
      <c r="G424" t="s">
        <v>74</v>
      </c>
      <c r="H424" t="s">
        <v>121</v>
      </c>
      <c r="I424" t="s">
        <v>59</v>
      </c>
      <c r="J424" s="1">
        <v>35884</v>
      </c>
      <c r="K424">
        <v>1998</v>
      </c>
    </row>
    <row r="425" spans="1:11" x14ac:dyDescent="0.25">
      <c r="A425" t="s">
        <v>11</v>
      </c>
      <c r="B425" t="str">
        <f>"120307200001"</f>
        <v>120307200001</v>
      </c>
      <c r="C425" t="s">
        <v>389</v>
      </c>
      <c r="D425" t="s">
        <v>317</v>
      </c>
      <c r="E425" t="s">
        <v>51</v>
      </c>
      <c r="F425" t="s">
        <v>73</v>
      </c>
      <c r="G425" t="s">
        <v>74</v>
      </c>
      <c r="H425" t="s">
        <v>297</v>
      </c>
      <c r="I425" t="s">
        <v>18</v>
      </c>
      <c r="J425" s="1">
        <v>36710</v>
      </c>
      <c r="K425">
        <v>2000</v>
      </c>
    </row>
    <row r="426" spans="1:11" x14ac:dyDescent="0.25">
      <c r="A426" t="s">
        <v>11</v>
      </c>
      <c r="B426" t="str">
        <f>"111909200000"</f>
        <v>111909200000</v>
      </c>
      <c r="C426" t="s">
        <v>398</v>
      </c>
      <c r="D426" t="s">
        <v>30</v>
      </c>
      <c r="E426" t="s">
        <v>45</v>
      </c>
      <c r="F426" t="s">
        <v>73</v>
      </c>
      <c r="G426" t="s">
        <v>74</v>
      </c>
      <c r="H426" t="s">
        <v>75</v>
      </c>
      <c r="I426" t="s">
        <v>59</v>
      </c>
      <c r="J426" s="1">
        <v>36788</v>
      </c>
      <c r="K426">
        <v>2000</v>
      </c>
    </row>
    <row r="427" spans="1:11" x14ac:dyDescent="0.25">
      <c r="A427" t="s">
        <v>11</v>
      </c>
      <c r="B427" t="str">
        <f>"120803200001"</f>
        <v>120803200001</v>
      </c>
      <c r="C427" t="s">
        <v>400</v>
      </c>
      <c r="D427" t="s">
        <v>50</v>
      </c>
      <c r="E427" t="s">
        <v>51</v>
      </c>
      <c r="F427" t="s">
        <v>73</v>
      </c>
      <c r="G427" t="s">
        <v>74</v>
      </c>
      <c r="H427" t="s">
        <v>121</v>
      </c>
      <c r="I427" t="s">
        <v>59</v>
      </c>
      <c r="J427" s="1">
        <v>36593</v>
      </c>
      <c r="K427">
        <v>2000</v>
      </c>
    </row>
    <row r="428" spans="1:11" x14ac:dyDescent="0.25">
      <c r="A428" t="s">
        <v>11</v>
      </c>
      <c r="B428" t="str">
        <f>"120808200200"</f>
        <v>120808200200</v>
      </c>
      <c r="C428" t="s">
        <v>403</v>
      </c>
      <c r="D428" t="s">
        <v>278</v>
      </c>
      <c r="E428" t="s">
        <v>39</v>
      </c>
      <c r="F428" t="s">
        <v>73</v>
      </c>
      <c r="G428" t="s">
        <v>74</v>
      </c>
      <c r="H428" t="s">
        <v>269</v>
      </c>
      <c r="I428" t="s">
        <v>18</v>
      </c>
      <c r="J428" s="1">
        <v>37476</v>
      </c>
      <c r="K428">
        <v>2002</v>
      </c>
    </row>
    <row r="429" spans="1:11" x14ac:dyDescent="0.25">
      <c r="A429" t="s">
        <v>11</v>
      </c>
      <c r="B429" t="str">
        <f>"111811200200"</f>
        <v>111811200200</v>
      </c>
      <c r="C429" t="s">
        <v>444</v>
      </c>
      <c r="D429" t="s">
        <v>61</v>
      </c>
      <c r="E429" t="s">
        <v>20</v>
      </c>
      <c r="F429" t="s">
        <v>73</v>
      </c>
      <c r="G429" t="s">
        <v>74</v>
      </c>
      <c r="H429" t="s">
        <v>269</v>
      </c>
      <c r="J429" s="1">
        <v>37578</v>
      </c>
      <c r="K429">
        <v>2002</v>
      </c>
    </row>
    <row r="430" spans="1:11" x14ac:dyDescent="0.25">
      <c r="A430" t="s">
        <v>11</v>
      </c>
      <c r="B430" t="str">
        <f>"111905199802"</f>
        <v>111905199802</v>
      </c>
      <c r="C430" t="s">
        <v>445</v>
      </c>
      <c r="D430" t="s">
        <v>98</v>
      </c>
      <c r="E430" t="s">
        <v>107</v>
      </c>
      <c r="F430" t="s">
        <v>73</v>
      </c>
      <c r="G430" t="s">
        <v>74</v>
      </c>
      <c r="H430" t="s">
        <v>75</v>
      </c>
      <c r="I430" t="s">
        <v>18</v>
      </c>
      <c r="J430" s="1">
        <v>35934</v>
      </c>
      <c r="K430">
        <v>1998</v>
      </c>
    </row>
    <row r="431" spans="1:11" x14ac:dyDescent="0.25">
      <c r="A431" t="s">
        <v>11</v>
      </c>
      <c r="B431" t="str">
        <f>"121606200001"</f>
        <v>121606200001</v>
      </c>
      <c r="C431" t="s">
        <v>447</v>
      </c>
      <c r="D431" t="s">
        <v>38</v>
      </c>
      <c r="E431" t="s">
        <v>51</v>
      </c>
      <c r="F431" t="s">
        <v>73</v>
      </c>
      <c r="G431" t="s">
        <v>74</v>
      </c>
      <c r="H431" t="s">
        <v>297</v>
      </c>
      <c r="I431" t="s">
        <v>18</v>
      </c>
      <c r="J431" s="1">
        <v>36693</v>
      </c>
      <c r="K431">
        <v>2000</v>
      </c>
    </row>
    <row r="432" spans="1:11" x14ac:dyDescent="0.25">
      <c r="A432" t="s">
        <v>11</v>
      </c>
      <c r="B432" t="str">
        <f>"111709200100"</f>
        <v>111709200100</v>
      </c>
      <c r="C432" t="s">
        <v>452</v>
      </c>
      <c r="D432" t="s">
        <v>413</v>
      </c>
      <c r="E432" t="s">
        <v>20</v>
      </c>
      <c r="F432" t="s">
        <v>73</v>
      </c>
      <c r="G432" t="s">
        <v>74</v>
      </c>
      <c r="H432" t="s">
        <v>269</v>
      </c>
      <c r="J432" s="1">
        <v>37151</v>
      </c>
      <c r="K432">
        <v>2001</v>
      </c>
    </row>
    <row r="433" spans="1:11" x14ac:dyDescent="0.25">
      <c r="A433" t="s">
        <v>11</v>
      </c>
      <c r="B433" t="str">
        <f>"112002200000"</f>
        <v>112002200000</v>
      </c>
      <c r="C433" t="s">
        <v>481</v>
      </c>
      <c r="D433" t="s">
        <v>158</v>
      </c>
      <c r="E433" t="s">
        <v>45</v>
      </c>
      <c r="F433" t="s">
        <v>73</v>
      </c>
      <c r="G433" t="s">
        <v>74</v>
      </c>
      <c r="H433" t="s">
        <v>121</v>
      </c>
      <c r="I433" t="s">
        <v>18</v>
      </c>
      <c r="J433" s="1">
        <v>36576</v>
      </c>
      <c r="K433">
        <v>2000</v>
      </c>
    </row>
    <row r="434" spans="1:11" x14ac:dyDescent="0.25">
      <c r="A434" t="s">
        <v>11</v>
      </c>
      <c r="B434" t="str">
        <f>"122706200000"</f>
        <v>122706200000</v>
      </c>
      <c r="C434" t="s">
        <v>551</v>
      </c>
      <c r="D434" t="s">
        <v>68</v>
      </c>
      <c r="E434" t="s">
        <v>51</v>
      </c>
      <c r="F434" t="s">
        <v>73</v>
      </c>
      <c r="G434" t="s">
        <v>74</v>
      </c>
      <c r="H434" t="s">
        <v>269</v>
      </c>
      <c r="I434" t="s">
        <v>18</v>
      </c>
      <c r="J434" s="1">
        <v>36704</v>
      </c>
      <c r="K434">
        <v>2000</v>
      </c>
    </row>
    <row r="435" spans="1:11" x14ac:dyDescent="0.25">
      <c r="A435" t="s">
        <v>11</v>
      </c>
      <c r="B435" t="str">
        <f>"111209199000"</f>
        <v>111209199000</v>
      </c>
      <c r="C435" t="s">
        <v>612</v>
      </c>
      <c r="D435" t="s">
        <v>613</v>
      </c>
      <c r="E435" t="s">
        <v>91</v>
      </c>
      <c r="F435" t="s">
        <v>73</v>
      </c>
      <c r="G435" t="s">
        <v>74</v>
      </c>
      <c r="H435" t="s">
        <v>333</v>
      </c>
      <c r="I435" t="s">
        <v>82</v>
      </c>
      <c r="J435" s="1">
        <v>33128</v>
      </c>
      <c r="K435">
        <v>1990</v>
      </c>
    </row>
    <row r="436" spans="1:11" x14ac:dyDescent="0.25">
      <c r="A436" t="s">
        <v>11</v>
      </c>
      <c r="B436" t="str">
        <f>"122411200200"</f>
        <v>122411200200</v>
      </c>
      <c r="C436" t="s">
        <v>690</v>
      </c>
      <c r="D436" t="s">
        <v>68</v>
      </c>
      <c r="E436" t="s">
        <v>39</v>
      </c>
      <c r="F436" t="s">
        <v>73</v>
      </c>
      <c r="G436" t="s">
        <v>74</v>
      </c>
      <c r="H436" t="s">
        <v>269</v>
      </c>
      <c r="I436" t="s">
        <v>18</v>
      </c>
      <c r="J436" s="1">
        <v>37584</v>
      </c>
      <c r="K436">
        <v>2002</v>
      </c>
    </row>
    <row r="437" spans="1:11" x14ac:dyDescent="0.25">
      <c r="A437" t="s">
        <v>11</v>
      </c>
      <c r="B437" t="str">
        <f>"122106200201"</f>
        <v>122106200201</v>
      </c>
      <c r="C437" t="s">
        <v>717</v>
      </c>
      <c r="D437" t="s">
        <v>177</v>
      </c>
      <c r="E437" t="s">
        <v>39</v>
      </c>
      <c r="F437" t="s">
        <v>73</v>
      </c>
      <c r="G437" t="s">
        <v>74</v>
      </c>
      <c r="H437" t="s">
        <v>269</v>
      </c>
      <c r="J437" s="1">
        <v>37428</v>
      </c>
      <c r="K437">
        <v>2002</v>
      </c>
    </row>
    <row r="438" spans="1:11" x14ac:dyDescent="0.25">
      <c r="A438" t="s">
        <v>11</v>
      </c>
      <c r="B438" t="str">
        <f>"110611200000"</f>
        <v>110611200000</v>
      </c>
      <c r="C438" t="s">
        <v>737</v>
      </c>
      <c r="D438" t="s">
        <v>145</v>
      </c>
      <c r="E438" t="s">
        <v>45</v>
      </c>
      <c r="F438" t="s">
        <v>73</v>
      </c>
      <c r="G438" t="s">
        <v>74</v>
      </c>
      <c r="H438" t="s">
        <v>121</v>
      </c>
      <c r="I438" t="s">
        <v>18</v>
      </c>
      <c r="J438" s="1">
        <v>36836</v>
      </c>
      <c r="K438">
        <v>2000</v>
      </c>
    </row>
    <row r="439" spans="1:11" x14ac:dyDescent="0.25">
      <c r="A439" t="s">
        <v>11</v>
      </c>
      <c r="B439" t="str">
        <f>"111108198900"</f>
        <v>111108198900</v>
      </c>
      <c r="C439" t="s">
        <v>442</v>
      </c>
      <c r="D439" t="s">
        <v>19</v>
      </c>
      <c r="E439" t="s">
        <v>91</v>
      </c>
      <c r="F439" t="s">
        <v>443</v>
      </c>
      <c r="G439" t="s">
        <v>74</v>
      </c>
      <c r="H439" t="s">
        <v>121</v>
      </c>
      <c r="I439" t="s">
        <v>82</v>
      </c>
      <c r="J439" s="1">
        <v>32731</v>
      </c>
      <c r="K439">
        <v>1989</v>
      </c>
    </row>
    <row r="440" spans="1:11" x14ac:dyDescent="0.25">
      <c r="A440" t="s">
        <v>11</v>
      </c>
      <c r="B440" t="str">
        <f>"112710199700"</f>
        <v>112710199700</v>
      </c>
      <c r="C440" t="s">
        <v>648</v>
      </c>
      <c r="D440" t="s">
        <v>649</v>
      </c>
      <c r="E440" t="s">
        <v>107</v>
      </c>
      <c r="F440" t="s">
        <v>443</v>
      </c>
      <c r="G440" t="s">
        <v>74</v>
      </c>
      <c r="H440" t="s">
        <v>121</v>
      </c>
      <c r="I440" t="s">
        <v>59</v>
      </c>
      <c r="J440" s="1">
        <v>35730</v>
      </c>
      <c r="K440">
        <v>1997</v>
      </c>
    </row>
    <row r="441" spans="1:11" x14ac:dyDescent="0.25">
      <c r="A441" t="s">
        <v>11</v>
      </c>
      <c r="B441" t="str">
        <f>"110305199801"</f>
        <v>110305199801</v>
      </c>
      <c r="C441" t="s">
        <v>689</v>
      </c>
      <c r="D441" t="s">
        <v>133</v>
      </c>
      <c r="E441" t="s">
        <v>107</v>
      </c>
      <c r="F441" t="s">
        <v>443</v>
      </c>
      <c r="G441" t="s">
        <v>74</v>
      </c>
      <c r="H441" t="s">
        <v>121</v>
      </c>
      <c r="I441" t="s">
        <v>59</v>
      </c>
      <c r="J441" s="1">
        <v>35918</v>
      </c>
      <c r="K441">
        <v>1998</v>
      </c>
    </row>
    <row r="442" spans="1:11" x14ac:dyDescent="0.25">
      <c r="A442" t="s">
        <v>11</v>
      </c>
      <c r="B442" t="str">
        <f>"111105200100"</f>
        <v>111105200100</v>
      </c>
      <c r="C442" t="s">
        <v>124</v>
      </c>
      <c r="D442" t="s">
        <v>63</v>
      </c>
      <c r="E442" t="s">
        <v>20</v>
      </c>
      <c r="F442" t="s">
        <v>126</v>
      </c>
      <c r="G442" t="s">
        <v>127</v>
      </c>
      <c r="H442" t="s">
        <v>128</v>
      </c>
      <c r="I442" t="s">
        <v>18</v>
      </c>
      <c r="J442" s="1">
        <v>37022</v>
      </c>
      <c r="K442">
        <v>2001</v>
      </c>
    </row>
    <row r="443" spans="1:11" x14ac:dyDescent="0.25">
      <c r="A443" t="s">
        <v>11</v>
      </c>
      <c r="B443" t="str">
        <f>"121606200000"</f>
        <v>121606200000</v>
      </c>
      <c r="C443" t="s">
        <v>562</v>
      </c>
      <c r="D443" t="s">
        <v>68</v>
      </c>
      <c r="E443" t="s">
        <v>51</v>
      </c>
      <c r="F443" t="s">
        <v>126</v>
      </c>
      <c r="G443" t="s">
        <v>127</v>
      </c>
      <c r="H443" t="s">
        <v>128</v>
      </c>
      <c r="I443" t="s">
        <v>18</v>
      </c>
      <c r="J443" s="1">
        <v>36693</v>
      </c>
      <c r="K443">
        <v>2000</v>
      </c>
    </row>
    <row r="444" spans="1:11" x14ac:dyDescent="0.25">
      <c r="A444" t="s">
        <v>11</v>
      </c>
      <c r="B444" t="str">
        <f>"122905199702"</f>
        <v>122905199702</v>
      </c>
      <c r="C444" t="s">
        <v>733</v>
      </c>
      <c r="D444" t="s">
        <v>173</v>
      </c>
      <c r="E444" t="s">
        <v>115</v>
      </c>
      <c r="F444" t="s">
        <v>734</v>
      </c>
      <c r="G444" t="s">
        <v>735</v>
      </c>
      <c r="H444" t="s">
        <v>736</v>
      </c>
      <c r="J444" s="1">
        <v>35579</v>
      </c>
      <c r="K444">
        <v>1997</v>
      </c>
    </row>
    <row r="445" spans="1:11" x14ac:dyDescent="0.25">
      <c r="A445" t="s">
        <v>11</v>
      </c>
      <c r="B445" t="str">
        <f>"112503200202"</f>
        <v>112503200202</v>
      </c>
      <c r="C445" t="s">
        <v>32</v>
      </c>
      <c r="D445" t="s">
        <v>33</v>
      </c>
      <c r="E445" t="s">
        <v>20</v>
      </c>
      <c r="F445" t="s">
        <v>34</v>
      </c>
      <c r="G445" t="s">
        <v>35</v>
      </c>
      <c r="H445" t="s">
        <v>36</v>
      </c>
      <c r="J445" s="1">
        <v>37340</v>
      </c>
      <c r="K445">
        <v>2002</v>
      </c>
    </row>
    <row r="446" spans="1:11" x14ac:dyDescent="0.25">
      <c r="A446" t="s">
        <v>11</v>
      </c>
      <c r="B446" t="str">
        <f>"113010200300"</f>
        <v>113010200300</v>
      </c>
      <c r="C446" t="s">
        <v>60</v>
      </c>
      <c r="D446" t="s">
        <v>61</v>
      </c>
      <c r="E446" t="s">
        <v>14</v>
      </c>
      <c r="F446" t="s">
        <v>34</v>
      </c>
      <c r="G446" t="s">
        <v>35</v>
      </c>
      <c r="H446" t="s">
        <v>36</v>
      </c>
      <c r="J446" s="1">
        <v>37924</v>
      </c>
      <c r="K446">
        <v>2003</v>
      </c>
    </row>
    <row r="447" spans="1:11" x14ac:dyDescent="0.25">
      <c r="A447" t="s">
        <v>11</v>
      </c>
      <c r="B447" t="str">
        <f>"110501200200"</f>
        <v>110501200200</v>
      </c>
      <c r="C447" t="s">
        <v>182</v>
      </c>
      <c r="D447" t="s">
        <v>63</v>
      </c>
      <c r="E447" t="s">
        <v>20</v>
      </c>
      <c r="F447" t="s">
        <v>34</v>
      </c>
      <c r="G447" t="s">
        <v>35</v>
      </c>
      <c r="H447" t="s">
        <v>36</v>
      </c>
      <c r="I447" t="s">
        <v>18</v>
      </c>
      <c r="J447" s="1">
        <v>37261</v>
      </c>
      <c r="K447">
        <v>2002</v>
      </c>
    </row>
    <row r="448" spans="1:11" x14ac:dyDescent="0.25">
      <c r="A448" t="s">
        <v>11</v>
      </c>
      <c r="B448" t="str">
        <f>"110808199901"</f>
        <v>110808199901</v>
      </c>
      <c r="C448" t="s">
        <v>204</v>
      </c>
      <c r="D448" t="s">
        <v>205</v>
      </c>
      <c r="E448" t="s">
        <v>45</v>
      </c>
      <c r="F448" t="s">
        <v>34</v>
      </c>
      <c r="G448" t="s">
        <v>35</v>
      </c>
      <c r="H448" t="s">
        <v>36</v>
      </c>
      <c r="I448" t="s">
        <v>18</v>
      </c>
      <c r="J448" s="1">
        <v>36380</v>
      </c>
      <c r="K448">
        <v>1999</v>
      </c>
    </row>
    <row r="449" spans="1:11" x14ac:dyDescent="0.25">
      <c r="A449" t="s">
        <v>11</v>
      </c>
      <c r="B449" t="str">
        <f>"110606200300"</f>
        <v>110606200300</v>
      </c>
      <c r="C449" t="s">
        <v>243</v>
      </c>
      <c r="D449" t="s">
        <v>96</v>
      </c>
      <c r="E449" t="s">
        <v>14</v>
      </c>
      <c r="F449" t="s">
        <v>34</v>
      </c>
      <c r="G449" t="s">
        <v>35</v>
      </c>
      <c r="H449" t="s">
        <v>36</v>
      </c>
      <c r="I449" t="s">
        <v>18</v>
      </c>
      <c r="J449" s="1">
        <v>37778</v>
      </c>
      <c r="K449">
        <v>2003</v>
      </c>
    </row>
    <row r="450" spans="1:11" x14ac:dyDescent="0.25">
      <c r="A450" t="s">
        <v>11</v>
      </c>
      <c r="B450" t="str">
        <f>"110507200201"</f>
        <v>110507200201</v>
      </c>
      <c r="C450" t="s">
        <v>420</v>
      </c>
      <c r="D450" t="s">
        <v>413</v>
      </c>
      <c r="E450" t="s">
        <v>20</v>
      </c>
      <c r="F450" t="s">
        <v>34</v>
      </c>
      <c r="G450" t="s">
        <v>35</v>
      </c>
      <c r="H450" t="s">
        <v>36</v>
      </c>
      <c r="I450" t="s">
        <v>18</v>
      </c>
      <c r="J450" s="1">
        <v>37442</v>
      </c>
      <c r="K450">
        <v>2002</v>
      </c>
    </row>
    <row r="451" spans="1:11" x14ac:dyDescent="0.25">
      <c r="A451" t="s">
        <v>11</v>
      </c>
      <c r="B451" t="str">
        <f>"113105200200"</f>
        <v>113105200200</v>
      </c>
      <c r="C451" t="s">
        <v>461</v>
      </c>
      <c r="D451" t="s">
        <v>462</v>
      </c>
      <c r="E451" t="s">
        <v>20</v>
      </c>
      <c r="F451" t="s">
        <v>34</v>
      </c>
      <c r="G451" t="s">
        <v>35</v>
      </c>
      <c r="H451" t="s">
        <v>36</v>
      </c>
      <c r="I451" t="s">
        <v>18</v>
      </c>
      <c r="J451" s="1">
        <v>37407</v>
      </c>
      <c r="K451">
        <v>2002</v>
      </c>
    </row>
    <row r="452" spans="1:11" x14ac:dyDescent="0.25">
      <c r="A452" t="s">
        <v>11</v>
      </c>
      <c r="B452" t="str">
        <f>"122206200400"</f>
        <v>122206200400</v>
      </c>
      <c r="C452" t="s">
        <v>485</v>
      </c>
      <c r="D452" t="s">
        <v>278</v>
      </c>
      <c r="E452" t="s">
        <v>458</v>
      </c>
      <c r="F452" t="s">
        <v>34</v>
      </c>
      <c r="G452" t="s">
        <v>35</v>
      </c>
      <c r="H452" t="s">
        <v>36</v>
      </c>
      <c r="I452" t="s">
        <v>18</v>
      </c>
      <c r="J452" s="1">
        <v>38160</v>
      </c>
      <c r="K452">
        <v>2004</v>
      </c>
    </row>
    <row r="453" spans="1:11" x14ac:dyDescent="0.25">
      <c r="A453" t="s">
        <v>11</v>
      </c>
      <c r="B453" t="str">
        <f>"110107200300"</f>
        <v>110107200300</v>
      </c>
      <c r="C453" t="s">
        <v>530</v>
      </c>
      <c r="D453" t="s">
        <v>133</v>
      </c>
      <c r="E453" t="s">
        <v>14</v>
      </c>
      <c r="F453" t="s">
        <v>34</v>
      </c>
      <c r="G453" t="s">
        <v>35</v>
      </c>
      <c r="H453" t="s">
        <v>36</v>
      </c>
      <c r="I453" t="s">
        <v>18</v>
      </c>
      <c r="J453" s="1">
        <v>37803</v>
      </c>
      <c r="K453">
        <v>2003</v>
      </c>
    </row>
    <row r="454" spans="1:11" x14ac:dyDescent="0.25">
      <c r="A454" t="s">
        <v>11</v>
      </c>
      <c r="B454" t="str">
        <f>"112104200201"</f>
        <v>112104200201</v>
      </c>
      <c r="C454" t="s">
        <v>573</v>
      </c>
      <c r="D454" t="s">
        <v>133</v>
      </c>
      <c r="E454" t="s">
        <v>20</v>
      </c>
      <c r="F454" t="s">
        <v>34</v>
      </c>
      <c r="G454" t="s">
        <v>35</v>
      </c>
      <c r="H454" t="s">
        <v>36</v>
      </c>
      <c r="I454" t="s">
        <v>18</v>
      </c>
      <c r="J454" s="1">
        <v>37367</v>
      </c>
      <c r="K454">
        <v>2002</v>
      </c>
    </row>
    <row r="455" spans="1:11" x14ac:dyDescent="0.25">
      <c r="A455" t="s">
        <v>11</v>
      </c>
      <c r="B455" t="str">
        <f>"122812199800"</f>
        <v>122812199800</v>
      </c>
      <c r="C455" t="s">
        <v>642</v>
      </c>
      <c r="D455" t="s">
        <v>643</v>
      </c>
      <c r="E455" t="s">
        <v>115</v>
      </c>
      <c r="F455" t="s">
        <v>34</v>
      </c>
      <c r="G455" t="s">
        <v>35</v>
      </c>
      <c r="H455" t="s">
        <v>36</v>
      </c>
      <c r="I455" t="s">
        <v>59</v>
      </c>
      <c r="J455" s="1">
        <v>36157</v>
      </c>
      <c r="K455">
        <v>1998</v>
      </c>
    </row>
    <row r="456" spans="1:11" x14ac:dyDescent="0.25">
      <c r="A456" t="s">
        <v>11</v>
      </c>
      <c r="B456" t="str">
        <f>"122510198600"</f>
        <v>122510198600</v>
      </c>
      <c r="C456" t="s">
        <v>721</v>
      </c>
      <c r="D456" t="s">
        <v>68</v>
      </c>
      <c r="E456" t="s">
        <v>56</v>
      </c>
      <c r="F456" t="s">
        <v>34</v>
      </c>
      <c r="G456" t="s">
        <v>35</v>
      </c>
      <c r="H456" t="s">
        <v>722</v>
      </c>
      <c r="I456" t="s">
        <v>713</v>
      </c>
      <c r="J456" s="1">
        <v>31710</v>
      </c>
      <c r="K456">
        <v>1986</v>
      </c>
    </row>
    <row r="457" spans="1:11" x14ac:dyDescent="0.25">
      <c r="A457" t="s">
        <v>11</v>
      </c>
      <c r="B457" t="str">
        <f>"110305200300"</f>
        <v>110305200300</v>
      </c>
      <c r="C457" t="s">
        <v>725</v>
      </c>
      <c r="D457" t="s">
        <v>726</v>
      </c>
      <c r="E457" t="s">
        <v>14</v>
      </c>
      <c r="F457" t="s">
        <v>34</v>
      </c>
      <c r="G457" t="s">
        <v>35</v>
      </c>
      <c r="H457" t="s">
        <v>36</v>
      </c>
      <c r="I457" t="s">
        <v>18</v>
      </c>
      <c r="J457" s="1">
        <v>37744</v>
      </c>
      <c r="K457">
        <v>2003</v>
      </c>
    </row>
    <row r="458" spans="1:11" x14ac:dyDescent="0.25">
      <c r="A458" t="s">
        <v>11</v>
      </c>
      <c r="B458" t="str">
        <f>"110605199600"</f>
        <v>110605199600</v>
      </c>
      <c r="C458" t="s">
        <v>514</v>
      </c>
      <c r="D458" t="s">
        <v>142</v>
      </c>
      <c r="E458" t="s">
        <v>91</v>
      </c>
      <c r="F458" t="s">
        <v>515</v>
      </c>
      <c r="G458" t="s">
        <v>35</v>
      </c>
      <c r="H458" t="s">
        <v>516</v>
      </c>
      <c r="I458" t="s">
        <v>82</v>
      </c>
      <c r="J458" s="1">
        <v>35191</v>
      </c>
      <c r="K458">
        <v>1996</v>
      </c>
    </row>
    <row r="459" spans="1:11" x14ac:dyDescent="0.25">
      <c r="A459" t="s">
        <v>11</v>
      </c>
      <c r="B459" t="str">
        <f>"112302199200"</f>
        <v>112302199200</v>
      </c>
      <c r="C459" t="s">
        <v>636</v>
      </c>
      <c r="D459" t="s">
        <v>13</v>
      </c>
      <c r="E459" t="s">
        <v>91</v>
      </c>
      <c r="F459" t="s">
        <v>515</v>
      </c>
      <c r="G459" t="s">
        <v>35</v>
      </c>
      <c r="H459" t="s">
        <v>637</v>
      </c>
      <c r="I459" t="s">
        <v>82</v>
      </c>
      <c r="J459" s="1">
        <v>33657</v>
      </c>
      <c r="K459">
        <v>1992</v>
      </c>
    </row>
    <row r="460" spans="1:11" x14ac:dyDescent="0.25">
      <c r="A460" t="s">
        <v>11</v>
      </c>
      <c r="B460" t="str">
        <f>"122209200000"</f>
        <v>122209200000</v>
      </c>
      <c r="C460" t="s">
        <v>277</v>
      </c>
      <c r="D460" t="s">
        <v>278</v>
      </c>
      <c r="E460" t="s">
        <v>51</v>
      </c>
      <c r="F460" t="s">
        <v>279</v>
      </c>
      <c r="G460" t="s">
        <v>280</v>
      </c>
      <c r="H460" t="s">
        <v>281</v>
      </c>
      <c r="I460" t="s">
        <v>18</v>
      </c>
      <c r="J460" s="1">
        <v>36791</v>
      </c>
      <c r="K460">
        <v>2000</v>
      </c>
    </row>
    <row r="461" spans="1:11" x14ac:dyDescent="0.25">
      <c r="A461" t="s">
        <v>11</v>
      </c>
      <c r="B461" t="str">
        <f>"122003200000"</f>
        <v>122003200000</v>
      </c>
      <c r="C461" t="s">
        <v>653</v>
      </c>
      <c r="D461" t="s">
        <v>78</v>
      </c>
      <c r="E461" t="s">
        <v>51</v>
      </c>
      <c r="F461" t="s">
        <v>279</v>
      </c>
      <c r="G461" t="s">
        <v>280</v>
      </c>
      <c r="H461" t="s">
        <v>654</v>
      </c>
      <c r="I461" t="s">
        <v>18</v>
      </c>
      <c r="J461" s="1">
        <v>36605</v>
      </c>
      <c r="K461">
        <v>2000</v>
      </c>
    </row>
    <row r="462" spans="1:11" x14ac:dyDescent="0.25">
      <c r="A462" t="s">
        <v>11</v>
      </c>
      <c r="B462" t="str">
        <f>"112606200100"</f>
        <v>112606200100</v>
      </c>
      <c r="C462" t="s">
        <v>135</v>
      </c>
      <c r="D462" t="s">
        <v>19</v>
      </c>
      <c r="E462" t="s">
        <v>20</v>
      </c>
      <c r="F462" t="s">
        <v>136</v>
      </c>
      <c r="G462" t="s">
        <v>137</v>
      </c>
      <c r="H462" t="s">
        <v>138</v>
      </c>
      <c r="I462" t="s">
        <v>18</v>
      </c>
      <c r="J462" s="1">
        <v>37068</v>
      </c>
      <c r="K462">
        <v>2001</v>
      </c>
    </row>
    <row r="463" spans="1:11" x14ac:dyDescent="0.25">
      <c r="A463" t="s">
        <v>11</v>
      </c>
      <c r="B463" t="str">
        <f>"113107199502"</f>
        <v>113107199502</v>
      </c>
      <c r="C463" t="s">
        <v>701</v>
      </c>
      <c r="D463" t="s">
        <v>100</v>
      </c>
      <c r="E463" t="s">
        <v>91</v>
      </c>
      <c r="F463" t="s">
        <v>702</v>
      </c>
      <c r="G463" t="s">
        <v>703</v>
      </c>
      <c r="H463" t="s">
        <v>704</v>
      </c>
      <c r="I463" t="s">
        <v>82</v>
      </c>
      <c r="J463" s="1">
        <v>34911</v>
      </c>
      <c r="K463">
        <v>1995</v>
      </c>
    </row>
    <row r="464" spans="1:11" x14ac:dyDescent="0.25">
      <c r="A464" t="s">
        <v>11</v>
      </c>
      <c r="B464" t="str">
        <f>"111106200000"</f>
        <v>111106200000</v>
      </c>
      <c r="C464" t="s">
        <v>677</v>
      </c>
      <c r="D464" t="s">
        <v>63</v>
      </c>
      <c r="E464" t="s">
        <v>45</v>
      </c>
      <c r="H464" t="s">
        <v>678</v>
      </c>
      <c r="I464" t="s">
        <v>18</v>
      </c>
      <c r="J464" s="1">
        <v>36688</v>
      </c>
      <c r="K464">
        <v>2000</v>
      </c>
    </row>
  </sheetData>
  <sortState ref="A2:K464">
    <sortCondition ref="F2:F464"/>
    <sortCondition ref="C2:C464"/>
    <sortCondition ref="D2:D46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Athlete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 Жижин</dc:creator>
  <cp:lastModifiedBy>Василий Жижин</cp:lastModifiedBy>
  <dcterms:created xsi:type="dcterms:W3CDTF">2017-11-22T21:47:24Z</dcterms:created>
  <dcterms:modified xsi:type="dcterms:W3CDTF">2017-11-22T21:47:30Z</dcterms:modified>
</cp:coreProperties>
</file>